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 - 대한광통신\바탕 화면\예약\"/>
    </mc:Choice>
  </mc:AlternateContent>
  <bookViews>
    <workbookView xWindow="0" yWindow="0" windowWidth="19200" windowHeight="115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054" i="1" l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54"/>
  <sheetViews>
    <sheetView tabSelected="1" topLeftCell="A7001" workbookViewId="0">
      <selection activeCell="I9" sqref="I9"/>
    </sheetView>
  </sheetViews>
  <sheetFormatPr defaultRowHeight="17.399999999999999" x14ac:dyDescent="0.4"/>
  <cols>
    <col min="1" max="1" width="93.5" bestFit="1" customWidth="1"/>
  </cols>
  <sheetData>
    <row r="1" spans="1:1" x14ac:dyDescent="0.4">
      <c r="A1" t="str">
        <f>HYPERLINK("\\10.12.11.20\TFO.FAIT.Share\# ITHELPDESK")</f>
        <v>\\10.12.11.20\TFO.FAIT.Share\# ITHELPDESK</v>
      </c>
    </row>
    <row r="2" spans="1:1" x14ac:dyDescent="0.4">
      <c r="A2" t="str">
        <f>HYPERLINK("\\10.12.11.20\TFO.FAIT.Share\# SFA WMS 배포파일")</f>
        <v>\\10.12.11.20\TFO.FAIT.Share\# SFA WMS 배포파일</v>
      </c>
    </row>
    <row r="3" spans="1:1" x14ac:dyDescent="0.4">
      <c r="A3" t="str">
        <f>HYPERLINK("\\10.12.11.20\TFO.FAIT.Share\# 과거 자료")</f>
        <v>\\10.12.11.20\TFO.FAIT.Share\# 과거 자료</v>
      </c>
    </row>
    <row r="4" spans="1:1" x14ac:dyDescent="0.4">
      <c r="A4" t="str">
        <f>HYPERLINK("\\10.12.11.20\TFO.FAIT.Share\# 스마트팩토리_정부지원사업")</f>
        <v>\\10.12.11.20\TFO.FAIT.Share\# 스마트팩토리_정부지원사업</v>
      </c>
    </row>
    <row r="5" spans="1:1" x14ac:dyDescent="0.4">
      <c r="A5" t="str">
        <f>HYPERLINK("\\10.12.11.20\TFO.FAIT.Share\# 엔터테인먼트")</f>
        <v>\\10.12.11.20\TFO.FAIT.Share\# 엔터테인먼트</v>
      </c>
    </row>
    <row r="6" spans="1:1" x14ac:dyDescent="0.4">
      <c r="A6" t="str">
        <f>HYPERLINK("\\10.12.11.20\TFO.FAIT.Share\#100_AI 분석")</f>
        <v>\\10.12.11.20\TFO.FAIT.Share\#100_AI 분석</v>
      </c>
    </row>
    <row r="7" spans="1:1" x14ac:dyDescent="0.4">
      <c r="A7" t="str">
        <f>HYPERLINK("\\10.12.11.20\TFO.FAIT.Share\#A01_주간업무보고")</f>
        <v>\\10.12.11.20\TFO.FAIT.Share\#A01_주간업무보고</v>
      </c>
    </row>
    <row r="8" spans="1:1" x14ac:dyDescent="0.4">
      <c r="A8" t="str">
        <f>HYPERLINK("\\10.12.11.20\TFO.FAIT.Share\#A02_IT Request")</f>
        <v>\\10.12.11.20\TFO.FAIT.Share\#A02_IT Request</v>
      </c>
    </row>
    <row r="9" spans="1:1" x14ac:dyDescent="0.4">
      <c r="A9" t="str">
        <f>HYPERLINK("\\10.12.11.20\TFO.FAIT.Share\#A03_일반업무")</f>
        <v>\\10.12.11.20\TFO.FAIT.Share\#A03_일반업무</v>
      </c>
    </row>
    <row r="10" spans="1:1" x14ac:dyDescent="0.4">
      <c r="A10" t="str">
        <f>HYPERLINK("\\10.12.11.20\TFO.FAIT.Share\#A04_유지보수")</f>
        <v>\\10.12.11.20\TFO.FAIT.Share\#A04_유지보수</v>
      </c>
    </row>
    <row r="11" spans="1:1" x14ac:dyDescent="0.4">
      <c r="A11" t="str">
        <f>HYPERLINK("\\10.12.11.20\TFO.FAIT.Share\#A05_비용처리")</f>
        <v>\\10.12.11.20\TFO.FAIT.Share\#A05_비용처리</v>
      </c>
    </row>
    <row r="12" spans="1:1" x14ac:dyDescent="0.4">
      <c r="A12" t="str">
        <f>HYPERLINK("\\10.12.11.20\TFO.FAIT.Share\#A06_인수인계")</f>
        <v>\\10.12.11.20\TFO.FAIT.Share\#A06_인수인계</v>
      </c>
    </row>
    <row r="13" spans="1:1" x14ac:dyDescent="0.4">
      <c r="A13" t="str">
        <f>HYPERLINK("\\10.12.11.20\TFO.FAIT.Share\#B01_매뉴얼")</f>
        <v>\\10.12.11.20\TFO.FAIT.Share\#B01_매뉴얼</v>
      </c>
    </row>
    <row r="14" spans="1:1" x14ac:dyDescent="0.4">
      <c r="A14" t="str">
        <f>HYPERLINK("\\10.12.11.20\TFO.FAIT.Share\#B02_장애처리")</f>
        <v>\\10.12.11.20\TFO.FAIT.Share\#B02_장애처리</v>
      </c>
    </row>
    <row r="15" spans="1:1" x14ac:dyDescent="0.4">
      <c r="A15" t="str">
        <f>HYPERLINK("\\10.12.11.20\TFO.FAIT.Share\#C01_프로젝트")</f>
        <v>\\10.12.11.20\TFO.FAIT.Share\#C01_프로젝트</v>
      </c>
    </row>
    <row r="16" spans="1:1" x14ac:dyDescent="0.4">
      <c r="A16" t="str">
        <f>HYPERLINK("\\10.12.11.20\TFO.FAIT.Share\#recycle")</f>
        <v>\\10.12.11.20\TFO.FAIT.Share\#recycle</v>
      </c>
    </row>
    <row r="17" spans="1:1" x14ac:dyDescent="0.4">
      <c r="A17" t="str">
        <f>HYPERLINK("\\10.12.11.20\TFO.FAIT.Share\#데이타베이스")</f>
        <v>\\10.12.11.20\TFO.FAIT.Share\#데이타베이스</v>
      </c>
    </row>
    <row r="18" spans="1:1" x14ac:dyDescent="0.4">
      <c r="A18" t="str">
        <f>HYPERLINK("\\10.12.11.20\TFO.FAIT.Share\#장비온라인-모니터링")</f>
        <v>\\10.12.11.20\TFO.FAIT.Share\#장비온라인-모니터링</v>
      </c>
    </row>
    <row r="19" spans="1:1" x14ac:dyDescent="0.4">
      <c r="A19" t="str">
        <f>HYPERLINK("\\10.12.11.20\TFO.FAIT.Share\#전산기기")</f>
        <v>\\10.12.11.20\TFO.FAIT.Share\#전산기기</v>
      </c>
    </row>
    <row r="20" spans="1:1" x14ac:dyDescent="0.4">
      <c r="A20" t="str">
        <f>HYPERLINK("\\10.12.11.20\TFO.FAIT.Share\A03_Request 분석")</f>
        <v>\\10.12.11.20\TFO.FAIT.Share\A03_Request 분석</v>
      </c>
    </row>
    <row r="21" spans="1:1" x14ac:dyDescent="0.4">
      <c r="A21" t="str">
        <f>HYPERLINK("\\10.12.11.20\TFO.FAIT.Share\A04_Request 자료")</f>
        <v>\\10.12.11.20\TFO.FAIT.Share\A04_Request 자료</v>
      </c>
    </row>
    <row r="22" spans="1:1" x14ac:dyDescent="0.4">
      <c r="A22" t="str">
        <f>HYPERLINK("\\10.12.11.20\TFO.FAIT.Share\A04_심사")</f>
        <v>\\10.12.11.20\TFO.FAIT.Share\A04_심사</v>
      </c>
    </row>
    <row r="23" spans="1:1" x14ac:dyDescent="0.4">
      <c r="A23" t="str">
        <f>HYPERLINK("\\10.12.11.20\TFO.FAIT.Share\B10_장애처리")</f>
        <v>\\10.12.11.20\TFO.FAIT.Share\B10_장애처리</v>
      </c>
    </row>
    <row r="24" spans="1:1" x14ac:dyDescent="0.4">
      <c r="A24" t="str">
        <f>HYPERLINK("\\10.12.11.20\TFO.FAIT.Share\D01_문서")</f>
        <v>\\10.12.11.20\TFO.FAIT.Share\D01_문서</v>
      </c>
    </row>
    <row r="25" spans="1:1" x14ac:dyDescent="0.4">
      <c r="A25" t="str">
        <f>HYPERLINK("\\10.12.11.20\TFO.FAIT.Share\dat관련")</f>
        <v>\\10.12.11.20\TFO.FAIT.Share\dat관련</v>
      </c>
    </row>
    <row r="26" spans="1:1" x14ac:dyDescent="0.4">
      <c r="A26" t="str">
        <f>HYPERLINK("\\10.12.11.20\TFO.FAIT.Share\E01_설치프로그램")</f>
        <v>\\10.12.11.20\TFO.FAIT.Share\E01_설치프로그램</v>
      </c>
    </row>
    <row r="27" spans="1:1" x14ac:dyDescent="0.4">
      <c r="A27" t="str">
        <f>HYPERLINK("\\10.12.11.20\TFO.FAIT.Share\EAP 백업")</f>
        <v>\\10.12.11.20\TFO.FAIT.Share\EAP 백업</v>
      </c>
    </row>
    <row r="28" spans="1:1" x14ac:dyDescent="0.4">
      <c r="A28" s="1" t="str">
        <f>HYPERLINK("\\10.12.11.20\TFO.FAIT.Share\HR")</f>
        <v>\\10.12.11.20\TFO.FAIT.Share\HR</v>
      </c>
    </row>
    <row r="29" spans="1:1" x14ac:dyDescent="0.4">
      <c r="A29" t="str">
        <f>HYPERLINK("\\10.12.11.20\TFO.FAIT.Share\IT_교육")</f>
        <v>\\10.12.11.20\TFO.FAIT.Share\IT_교육</v>
      </c>
    </row>
    <row r="30" spans="1:1" x14ac:dyDescent="0.4">
      <c r="A30" t="str">
        <f>HYPERLINK("\\10.12.11.20\TFO.FAIT.Share\TFOWMS")</f>
        <v>\\10.12.11.20\TFO.FAIT.Share\TFOWMS</v>
      </c>
    </row>
    <row r="31" spans="1:1" x14ac:dyDescent="0.4">
      <c r="A31" t="str">
        <f>HYPERLINK("\\10.12.11.20\TFO.FAIT.Share\가상머신(개발자)")</f>
        <v>\\10.12.11.20\TFO.FAIT.Share\가상머신(개발자)</v>
      </c>
    </row>
    <row r="32" spans="1:1" x14ac:dyDescent="0.4">
      <c r="A32" t="str">
        <f>HYPERLINK("\\10.12.11.20\TFO.FAIT.Share\개발자 셋팅")</f>
        <v>\\10.12.11.20\TFO.FAIT.Share\개발자 셋팅</v>
      </c>
    </row>
    <row r="33" spans="1:1" x14ac:dyDescent="0.4">
      <c r="A33" t="str">
        <f>HYPERLINK("\\10.12.11.20\TFO.FAIT.Share\네트워크 공사")</f>
        <v>\\10.12.11.20\TFO.FAIT.Share\네트워크 공사</v>
      </c>
    </row>
    <row r="34" spans="1:1" x14ac:dyDescent="0.4">
      <c r="A34" t="str">
        <f>HYPERLINK("\\10.12.11.20\TFO.FAIT.Share\사용자매뉴얼_업체")</f>
        <v>\\10.12.11.20\TFO.FAIT.Share\사용자매뉴얼_업체</v>
      </c>
    </row>
    <row r="35" spans="1:1" x14ac:dyDescent="0.4">
      <c r="A35" t="str">
        <f>HYPERLINK("\\10.12.11.20\TFO.FAIT.Share\사진자료")</f>
        <v>\\10.12.11.20\TFO.FAIT.Share\사진자료</v>
      </c>
    </row>
    <row r="36" spans="1:1" x14ac:dyDescent="0.4">
      <c r="A36" t="str">
        <f>HYPERLINK("\\10.12.11.20\TFO.FAIT.Share\새 폴더")</f>
        <v>\\10.12.11.20\TFO.FAIT.Share\새 폴더</v>
      </c>
    </row>
    <row r="37" spans="1:1" x14ac:dyDescent="0.4">
      <c r="A37" t="str">
        <f>HYPERLINK("\\10.12.11.20\TFO.FAIT.Share\생산관리팀 백업")</f>
        <v>\\10.12.11.20\TFO.FAIT.Share\생산관리팀 백업</v>
      </c>
    </row>
    <row r="38" spans="1:1" x14ac:dyDescent="0.4">
      <c r="A38" t="str">
        <f>HYPERLINK("\\10.12.11.20\TFO.FAIT.Share\스마트공장정부지원")</f>
        <v>\\10.12.11.20\TFO.FAIT.Share\스마트공장정부지원</v>
      </c>
    </row>
    <row r="39" spans="1:1" x14ac:dyDescent="0.4">
      <c r="A39" t="str">
        <f>HYPERLINK("\\10.12.11.20\TFO.FAIT.Share\이슈보고")</f>
        <v>\\10.12.11.20\TFO.FAIT.Share\이슈보고</v>
      </c>
    </row>
    <row r="40" spans="1:1" x14ac:dyDescent="0.4">
      <c r="A40" t="str">
        <f>HYPERLINK("\\10.12.11.20\TFO.FAIT.Share\임시")</f>
        <v>\\10.12.11.20\TFO.FAIT.Share\임시</v>
      </c>
    </row>
    <row r="41" spans="1:1" x14ac:dyDescent="0.4">
      <c r="A41" t="str">
        <f>HYPERLINK("\\10.12.11.20\TFO.FAIT.Share\임영두")</f>
        <v>\\10.12.11.20\TFO.FAIT.Share\임영두</v>
      </c>
    </row>
    <row r="42" spans="1:1" x14ac:dyDescent="0.4">
      <c r="A42" t="str">
        <f>HYPERLINK("\\10.12.11.20\TFO.FAIT.Share\정지범")</f>
        <v>\\10.12.11.20\TFO.FAIT.Share\정지범</v>
      </c>
    </row>
    <row r="43" spans="1:1" x14ac:dyDescent="0.4">
      <c r="A43" t="str">
        <f>HYPERLINK("\\10.12.11.20\TFO.FAIT.Share\지시사항")</f>
        <v>\\10.12.11.20\TFO.FAIT.Share\지시사항</v>
      </c>
    </row>
    <row r="44" spans="1:1" x14ac:dyDescent="0.4">
      <c r="A44" t="str">
        <f>HYPERLINK("\\10.12.11.20\TFO.FAIT.Share\# IT 업무\DRM")</f>
        <v>\\10.12.11.20\TFO.FAIT.Share\# IT 업무\DRM</v>
      </c>
    </row>
    <row r="45" spans="1:1" x14ac:dyDescent="0.4">
      <c r="A45" t="str">
        <f>HYPERLINK("\\10.12.11.20\TFO.FAIT.Share\# IT 업무\계정관리")</f>
        <v>\\10.12.11.20\TFO.FAIT.Share\# IT 업무\계정관리</v>
      </c>
    </row>
    <row r="46" spans="1:1" x14ac:dyDescent="0.4">
      <c r="A46" t="str">
        <f>HYPERLINK("\\10.12.11.20\TFO.FAIT.Share\# IT 업무\안산 EAP")</f>
        <v>\\10.12.11.20\TFO.FAIT.Share\# IT 업무\안산 EAP</v>
      </c>
    </row>
    <row r="47" spans="1:1" x14ac:dyDescent="0.4">
      <c r="A47" t="str">
        <f>HYPERLINK("\\10.12.11.20\TFO.FAIT.Share\# IT 업무\프로그램 사용자 관리")</f>
        <v>\\10.12.11.20\TFO.FAIT.Share\# IT 업무\프로그램 사용자 관리</v>
      </c>
    </row>
    <row r="48" spans="1:1" x14ac:dyDescent="0.4">
      <c r="A48" t="str">
        <f>HYPERLINK("\\10.12.11.20\TFO.FAIT.Share\# IT 업무\안산 EAP\유지보수레포트")</f>
        <v>\\10.12.11.20\TFO.FAIT.Share\# IT 업무\안산 EAP\유지보수레포트</v>
      </c>
    </row>
    <row r="49" spans="1:1" x14ac:dyDescent="0.4">
      <c r="A49" t="str">
        <f>HYPERLINK("\\10.12.11.20\TFO.FAIT.Share\# IT 업무\프로그램 사용자 관리\AutCAD 매뉴얼")</f>
        <v>\\10.12.11.20\TFO.FAIT.Share\# IT 업무\프로그램 사용자 관리\AutCAD 매뉴얼</v>
      </c>
    </row>
    <row r="50" spans="1:1" x14ac:dyDescent="0.4">
      <c r="A50" t="str">
        <f>HYPERLINK("\\10.12.11.20\TFO.FAIT.Share\# ITHELPDESK\07_유지보수지원")</f>
        <v>\\10.12.11.20\TFO.FAIT.Share\# ITHELPDESK\07_유지보수지원</v>
      </c>
    </row>
    <row r="51" spans="1:1" x14ac:dyDescent="0.4">
      <c r="A51" t="str">
        <f>HYPERLINK("\\10.12.11.20\TFO.FAIT.Share\# ITHELPDESK\1. 설치 프로그램")</f>
        <v>\\10.12.11.20\TFO.FAIT.Share\# ITHELPDESK\1. 설치 프로그램</v>
      </c>
    </row>
    <row r="52" spans="1:1" x14ac:dyDescent="0.4">
      <c r="A52" t="str">
        <f>HYPERLINK("\\10.12.11.20\TFO.FAIT.Share\# ITHELPDESK\2. 수리요청서")</f>
        <v>\\10.12.11.20\TFO.FAIT.Share\# ITHELPDESK\2. 수리요청서</v>
      </c>
    </row>
    <row r="53" spans="1:1" x14ac:dyDescent="0.4">
      <c r="A53" t="str">
        <f>HYPERLINK("\\10.12.11.20\TFO.FAIT.Share\# ITHELPDESK\3. EAP 모니터링")</f>
        <v>\\10.12.11.20\TFO.FAIT.Share\# ITHELPDESK\3. EAP 모니터링</v>
      </c>
    </row>
    <row r="54" spans="1:1" x14ac:dyDescent="0.4">
      <c r="A54" t="str">
        <f>HYPERLINK("\\10.12.11.20\TFO.FAIT.Share\# ITHELPDESK\4. IP 사용 내역")</f>
        <v>\\10.12.11.20\TFO.FAIT.Share\# ITHELPDESK\4. IP 사용 내역</v>
      </c>
    </row>
    <row r="55" spans="1:1" x14ac:dyDescent="0.4">
      <c r="A55" t="str">
        <f>HYPERLINK("\\10.12.11.20\TFO.FAIT.Share\# ITHELPDESK\5. 업체정기점검")</f>
        <v>\\10.12.11.20\TFO.FAIT.Share\# ITHELPDESK\5. 업체정기점검</v>
      </c>
    </row>
    <row r="56" spans="1:1" x14ac:dyDescent="0.4">
      <c r="A56" t="str">
        <f>HYPERLINK("\\10.12.11.20\TFO.FAIT.Share\# ITHELPDESK\8_계정정리")</f>
        <v>\\10.12.11.20\TFO.FAIT.Share\# ITHELPDESK\8_계정정리</v>
      </c>
    </row>
    <row r="57" spans="1:1" x14ac:dyDescent="0.4">
      <c r="A57" t="str">
        <f>HYPERLINK("\\10.12.11.20\TFO.FAIT.Share\# ITHELPDESK\9_M365")</f>
        <v>\\10.12.11.20\TFO.FAIT.Share\# ITHELPDESK\9_M365</v>
      </c>
    </row>
    <row r="58" spans="1:1" x14ac:dyDescent="0.4">
      <c r="A58" t="str">
        <f>HYPERLINK("\\10.12.11.20\TFO.FAIT.Share\# ITHELPDESK\이창섭")</f>
        <v>\\10.12.11.20\TFO.FAIT.Share\# ITHELPDESK\이창섭</v>
      </c>
    </row>
    <row r="59" spans="1:1" x14ac:dyDescent="0.4">
      <c r="A59" t="str">
        <f>HYPERLINK("\\10.12.11.20\TFO.FAIT.Share\# ITHELPDESK\전임자 파일")</f>
        <v>\\10.12.11.20\TFO.FAIT.Share\# ITHELPDESK\전임자 파일</v>
      </c>
    </row>
    <row r="60" spans="1:1" x14ac:dyDescent="0.4">
      <c r="A60" t="str">
        <f>HYPERLINK("\\10.12.11.20\TFO.FAIT.Share\# ITHELPDESK\07_유지보수지원\미라콤_오라클 점검")</f>
        <v>\\10.12.11.20\TFO.FAIT.Share\# ITHELPDESK\07_유지보수지원\미라콤_오라클 점검</v>
      </c>
    </row>
    <row r="61" spans="1:1" x14ac:dyDescent="0.4">
      <c r="A61" t="str">
        <f>HYPERLINK("\\10.12.11.20\TFO.FAIT.Share\# ITHELPDESK\07_유지보수지원\정원앤시스_오라클 점검")</f>
        <v>\\10.12.11.20\TFO.FAIT.Share\# ITHELPDESK\07_유지보수지원\정원앤시스_오라클 점검</v>
      </c>
    </row>
    <row r="62" spans="1:1" x14ac:dyDescent="0.4">
      <c r="A62" t="str">
        <f>HYPERLINK("\\10.12.11.20\TFO.FAIT.Share\# ITHELPDESK\07_유지보수지원\프레버소프트_EAP 서버 점검")</f>
        <v>\\10.12.11.20\TFO.FAIT.Share\# ITHELPDESK\07_유지보수지원\프레버소프트_EAP 서버 점검</v>
      </c>
    </row>
    <row r="63" spans="1:1" x14ac:dyDescent="0.4">
      <c r="A63" t="str">
        <f>HYPERLINK("\\10.12.11.20\TFO.FAIT.Share\# ITHELPDESK\07_유지보수지원\정원앤시스_오라클 점검\MES_PLM_WMS_미라콤")</f>
        <v>\\10.12.11.20\TFO.FAIT.Share\# ITHELPDESK\07_유지보수지원\정원앤시스_오라클 점검\MES_PLM_WMS_미라콤</v>
      </c>
    </row>
    <row r="64" spans="1:1" x14ac:dyDescent="0.4">
      <c r="A64" t="str">
        <f>HYPERLINK("\\10.12.11.20\TFO.FAIT.Share\# ITHELPDESK\07_유지보수지원\정원앤시스_오라클 점검\WMS_PMS_PMSEQ_정원앤시스")</f>
        <v>\\10.12.11.20\TFO.FAIT.Share\# ITHELPDESK\07_유지보수지원\정원앤시스_오라클 점검\WMS_PMS_PMSEQ_정원앤시스</v>
      </c>
    </row>
    <row r="65" spans="1:1" x14ac:dyDescent="0.4">
      <c r="A65" t="str">
        <f>HYPERLINK("\\10.12.11.20\TFO.FAIT.Share\# ITHELPDESK\1. 설치 프로그램\0_기본앱 설정_인터넷 설정")</f>
        <v>\\10.12.11.20\TFO.FAIT.Share\# ITHELPDESK\1. 설치 프로그램\0_기본앱 설정_인터넷 설정</v>
      </c>
    </row>
    <row r="66" spans="1:1" x14ac:dyDescent="0.4">
      <c r="A66" t="str">
        <f>HYPERLINK("\\10.12.11.20\TFO.FAIT.Share\# ITHELPDESK\1. 설치 프로그램\1_SAP 설치")</f>
        <v>\\10.12.11.20\TFO.FAIT.Share\# ITHELPDESK\1. 설치 프로그램\1_SAP 설치</v>
      </c>
    </row>
    <row r="67" spans="1:1" x14ac:dyDescent="0.4">
      <c r="A67" t="str">
        <f>HYPERLINK("\\10.12.11.20\TFO.FAIT.Share\# ITHELPDESK\1. 설치 프로그램\2_M365")</f>
        <v>\\10.12.11.20\TFO.FAIT.Share\# ITHELPDESK\1. 설치 프로그램\2_M365</v>
      </c>
    </row>
    <row r="68" spans="1:1" x14ac:dyDescent="0.4">
      <c r="A68" t="str">
        <f>HYPERLINK("\\10.12.11.20\TFO.FAIT.Share\# ITHELPDESK\1. 설치 프로그램\3_OFFICE2016")</f>
        <v>\\10.12.11.20\TFO.FAIT.Share\# ITHELPDESK\1. 설치 프로그램\3_OFFICE2016</v>
      </c>
    </row>
    <row r="69" spans="1:1" x14ac:dyDescent="0.4">
      <c r="A69" t="str">
        <f>HYPERLINK("\\10.12.11.20\TFO.FAIT.Share\# ITHELPDESK\1. 설치 프로그램\4_팀즈")</f>
        <v>\\10.12.11.20\TFO.FAIT.Share\# ITHELPDESK\1. 설치 프로그램\4_팀즈</v>
      </c>
    </row>
    <row r="70" spans="1:1" x14ac:dyDescent="0.4">
      <c r="A70" t="str">
        <f>HYPERLINK("\\10.12.11.20\TFO.FAIT.Share\# ITHELPDESK\1. 설치 프로그램\5_V3")</f>
        <v>\\10.12.11.20\TFO.FAIT.Share\# ITHELPDESK\1. 설치 프로그램\5_V3</v>
      </c>
    </row>
    <row r="71" spans="1:1" x14ac:dyDescent="0.4">
      <c r="A71" t="str">
        <f>HYPERLINK("\\10.12.11.20\TFO.FAIT.Share\# ITHELPDESK\1. 설치 프로그램\6_한글 NEO")</f>
        <v>\\10.12.11.20\TFO.FAIT.Share\# ITHELPDESK\1. 설치 프로그램\6_한글 NEO</v>
      </c>
    </row>
    <row r="72" spans="1:1" x14ac:dyDescent="0.4">
      <c r="A72" t="str">
        <f>HYPERLINK("\\10.12.11.20\TFO.FAIT.Share\# ITHELPDESK\1. 설치 프로그램\7_Nethelper")</f>
        <v>\\10.12.11.20\TFO.FAIT.Share\# ITHELPDESK\1. 설치 프로그램\7_Nethelper</v>
      </c>
    </row>
    <row r="73" spans="1:1" x14ac:dyDescent="0.4">
      <c r="A73" t="str">
        <f>HYPERLINK("\\10.12.11.20\TFO.FAIT.Share\# ITHELPDESK\1. 설치 프로그램\8_어도비")</f>
        <v>\\10.12.11.20\TFO.FAIT.Share\# ITHELPDESK\1. 설치 프로그램\8_어도비</v>
      </c>
    </row>
    <row r="74" spans="1:1" x14ac:dyDescent="0.4">
      <c r="A74" t="str">
        <f>HYPERLINK("\\10.12.11.20\TFO.FAIT.Share\# ITHELPDESK\1. 설치 프로그램\9_DRM 설치파일")</f>
        <v>\\10.12.11.20\TFO.FAIT.Share\# ITHELPDESK\1. 설치 프로그램\9_DRM 설치파일</v>
      </c>
    </row>
    <row r="75" spans="1:1" x14ac:dyDescent="0.4">
      <c r="A75" t="str">
        <f>HYPERLINK("\\10.12.11.20\TFO.FAIT.Share\# ITHELPDESK\1. 설치 프로그램\CAD")</f>
        <v>\\10.12.11.20\TFO.FAIT.Share\# ITHELPDESK\1. 설치 프로그램\CAD</v>
      </c>
    </row>
    <row r="76" spans="1:1" x14ac:dyDescent="0.4">
      <c r="A76" t="str">
        <f>HYPERLINK("\\10.12.11.20\TFO.FAIT.Share\# ITHELPDESK\1. 설치 프로그램\MES_WMS 설치파일 20220104")</f>
        <v>\\10.12.11.20\TFO.FAIT.Share\# ITHELPDESK\1. 설치 프로그램\MES_WMS 설치파일 20220104</v>
      </c>
    </row>
    <row r="77" spans="1:1" x14ac:dyDescent="0.4">
      <c r="A77" t="str">
        <f>HYPERLINK("\\10.12.11.20\TFO.FAIT.Share\# ITHELPDESK\1. 설치 프로그램\SCM")</f>
        <v>\\10.12.11.20\TFO.FAIT.Share\# ITHELPDESK\1. 설치 프로그램\SCM</v>
      </c>
    </row>
    <row r="78" spans="1:1" x14ac:dyDescent="0.4">
      <c r="A78" t="str">
        <f>HYPERLINK("\\10.12.11.20\TFO.FAIT.Share\# ITHELPDESK\1. 설치 프로그램\VPN 설치")</f>
        <v>\\10.12.11.20\TFO.FAIT.Share\# ITHELPDESK\1. 설치 프로그램\VPN 설치</v>
      </c>
    </row>
    <row r="79" spans="1:1" x14ac:dyDescent="0.4">
      <c r="A79" t="str">
        <f>HYPERLINK("\\10.12.11.20\TFO.FAIT.Share\# ITHELPDESK\1. 설치 프로그램\windows10 설치 파일")</f>
        <v>\\10.12.11.20\TFO.FAIT.Share\# ITHELPDESK\1. 설치 프로그램\windows10 설치 파일</v>
      </c>
    </row>
    <row r="80" spans="1:1" x14ac:dyDescent="0.4">
      <c r="A80" t="str">
        <f>HYPERLINK("\\10.12.11.20\TFO.FAIT.Share\# ITHELPDESK\1. 설치 프로그램\안산 FMB 설치 프로그램")</f>
        <v>\\10.12.11.20\TFO.FAIT.Share\# ITHELPDESK\1. 설치 프로그램\안산 FMB 설치 프로그램</v>
      </c>
    </row>
    <row r="81" spans="1:1" x14ac:dyDescent="0.4">
      <c r="A81" t="str">
        <f>HYPERLINK("\\10.12.11.20\TFO.FAIT.Share\# ITHELPDESK\1. 설치 프로그램\오피스 완전 삭제 툴")</f>
        <v>\\10.12.11.20\TFO.FAIT.Share\# ITHELPDESK\1. 설치 프로그램\오피스 완전 삭제 툴</v>
      </c>
    </row>
    <row r="82" spans="1:1" x14ac:dyDescent="0.4">
      <c r="A82" t="str">
        <f>HYPERLINK("\\10.12.11.20\TFO.FAIT.Share\# ITHELPDESK\1. 설치 프로그램\원격 프로그램")</f>
        <v>\\10.12.11.20\TFO.FAIT.Share\# ITHELPDESK\1. 설치 프로그램\원격 프로그램</v>
      </c>
    </row>
    <row r="83" spans="1:1" x14ac:dyDescent="0.4">
      <c r="A83" t="str">
        <f>HYPERLINK("\\10.12.11.20\TFO.FAIT.Share\# ITHELPDESK\1. 설치 프로그램\유틸")</f>
        <v>\\10.12.11.20\TFO.FAIT.Share\# ITHELPDESK\1. 설치 프로그램\유틸</v>
      </c>
    </row>
    <row r="84" spans="1:1" x14ac:dyDescent="0.4">
      <c r="A84" t="str">
        <f>HYPERLINK("\\10.12.11.20\TFO.FAIT.Share\# ITHELPDESK\1. 설치 프로그램\프린터 드라이버")</f>
        <v>\\10.12.11.20\TFO.FAIT.Share\# ITHELPDESK\1. 설치 프로그램\프린터 드라이버</v>
      </c>
    </row>
    <row r="85" spans="1:1" x14ac:dyDescent="0.4">
      <c r="A85" t="str">
        <f>HYPERLINK("\\10.12.11.20\TFO.FAIT.Share\# ITHELPDESK\1. 설치 프로그램\1_SAP 설치\1. SAP GUI")</f>
        <v>\\10.12.11.20\TFO.FAIT.Share\# ITHELPDESK\1. 설치 프로그램\1_SAP 설치\1. SAP GUI</v>
      </c>
    </row>
    <row r="86" spans="1:1" x14ac:dyDescent="0.4">
      <c r="A86" t="str">
        <f>HYPERLINK("\\10.12.11.20\TFO.FAIT.Share\# ITHELPDESK\1. 설치 프로그램\1_SAP 설치\1. SAP GUI\NW_7.0_Presentation_")</f>
        <v>\\10.12.11.20\TFO.FAIT.Share\# ITHELPDESK\1. 설치 프로그램\1_SAP 설치\1. SAP GUI\NW_7.0_Presentation_</v>
      </c>
    </row>
    <row r="87" spans="1:1" x14ac:dyDescent="0.4">
      <c r="A87" t="str">
        <f>HYPERLINK("\\10.12.11.20\TFO.FAIT.Share\# ITHELPDESK\1. 설치 프로그램\1_SAP 설치\1. SAP GUI\NW_7.0_Presentation_\PRES1")</f>
        <v>\\10.12.11.20\TFO.FAIT.Share\# ITHELPDESK\1. 설치 프로그램\1_SAP 설치\1. SAP GUI\NW_7.0_Presentation_\PRES1</v>
      </c>
    </row>
    <row r="88" spans="1:1" x14ac:dyDescent="0.4">
      <c r="A88" t="str">
        <f>HYPERLINK("\\10.12.11.20\TFO.FAIT.Share\# ITHELPDESK\1. 설치 프로그램\1_SAP 설치\1. SAP GUI\NW_7.0_Presentation_\PRES1\BI_PreCalServer")</f>
        <v>\\10.12.11.20\TFO.FAIT.Share\# ITHELPDESK\1. 설치 프로그램\1_SAP 설치\1. SAP GUI\NW_7.0_Presentation_\PRES1\BI_PreCalServer</v>
      </c>
    </row>
    <row r="89" spans="1:1" x14ac:dyDescent="0.4">
      <c r="A89" t="str">
        <f>HYPERLINK("\\10.12.11.20\TFO.FAIT.Share\# ITHELPDESK\1. 설치 프로그램\1_SAP 설치\1. SAP GUI\NW_7.0_Presentation_\PRES1\DOCU")</f>
        <v>\\10.12.11.20\TFO.FAIT.Share\# ITHELPDESK\1. 설치 프로그램\1_SAP 설치\1. SAP GUI\NW_7.0_Presentation_\PRES1\DOCU</v>
      </c>
    </row>
    <row r="90" spans="1:1" x14ac:dyDescent="0.4">
      <c r="A90" t="str">
        <f>HYPERLINK("\\10.12.11.20\TFO.FAIT.Share\# ITHELPDESK\1. 설치 프로그램\1_SAP 설치\1. SAP GUI\NW_7.0_Presentation_\PRES1\GUI")</f>
        <v>\\10.12.11.20\TFO.FAIT.Share\# ITHELPDESK\1. 설치 프로그램\1_SAP 설치\1. SAP GUI\NW_7.0_Presentation_\PRES1\GUI</v>
      </c>
    </row>
    <row r="91" spans="1:1" x14ac:dyDescent="0.4">
      <c r="A91" t="str">
        <f>HYPERLINK("\\10.12.11.20\TFO.FAIT.Share\# ITHELPDESK\1. 설치 프로그램\1_SAP 설치\1. SAP GUI\NW_7.0_Presentation_\PRES1\NT")</f>
        <v>\\10.12.11.20\TFO.FAIT.Share\# ITHELPDESK\1. 설치 프로그램\1_SAP 설치\1. SAP GUI\NW_7.0_Presentation_\PRES1\NT</v>
      </c>
    </row>
    <row r="92" spans="1:1" x14ac:dyDescent="0.4">
      <c r="A92" t="str">
        <f>HYPERLINK("\\10.12.11.20\TFO.FAIT.Share\# ITHELPDESK\1. 설치 프로그램\1_SAP 설치\1. SAP GUI\NW_7.0_Presentation_\PRES1\nwbc")</f>
        <v>\\10.12.11.20\TFO.FAIT.Share\# ITHELPDESK\1. 설치 프로그램\1_SAP 설치\1. SAP GUI\NW_7.0_Presentation_\PRES1\nwbc</v>
      </c>
    </row>
    <row r="93" spans="1:1" x14ac:dyDescent="0.4">
      <c r="A93" t="str">
        <f>HYPERLINK("\\10.12.11.20\TFO.FAIT.Share\# ITHELPDESK\1. 설치 프로그램\1_SAP 설치\1. SAP GUI\NW_7.0_Presentation_\PRES1\SAPCONSOLE")</f>
        <v>\\10.12.11.20\TFO.FAIT.Share\# ITHELPDESK\1. 설치 프로그램\1_SAP 설치\1. SAP GUI\NW_7.0_Presentation_\PRES1\SAPCONSOLE</v>
      </c>
    </row>
    <row r="94" spans="1:1" x14ac:dyDescent="0.4">
      <c r="A94" t="str">
        <f>HYPERLINK("\\10.12.11.20\TFO.FAIT.Share\# ITHELPDESK\1. 설치 프로그램\1_SAP 설치\1. SAP GUI\NW_7.0_Presentation_\PRES1\SAPPdfPrint")</f>
        <v>\\10.12.11.20\TFO.FAIT.Share\# ITHELPDESK\1. 설치 프로그램\1_SAP 설치\1. SAP GUI\NW_7.0_Presentation_\PRES1\SAPPdfPrint</v>
      </c>
    </row>
    <row r="95" spans="1:1" x14ac:dyDescent="0.4">
      <c r="A95" t="str">
        <f>HYPERLINK("\\10.12.11.20\TFO.FAIT.Share\# ITHELPDESK\1. 설치 프로그램\1_SAP 설치\1. SAP GUI\NW_7.0_Presentation_\PRES1\SAPSPrint")</f>
        <v>\\10.12.11.20\TFO.FAIT.Share\# ITHELPDESK\1. 설치 프로그램\1_SAP 설치\1. SAP GUI\NW_7.0_Presentation_\PRES1\SAPSPrint</v>
      </c>
    </row>
    <row r="96" spans="1:1" x14ac:dyDescent="0.4">
      <c r="A96" t="str">
        <f>HYPERLINK("\\10.12.11.20\TFO.FAIT.Share\# ITHELPDESK\1. 설치 프로그램\1_SAP 설치\1. SAP GUI\NW_7.0_Presentation_\PRES1\Screen_Reader_Extension")</f>
        <v>\\10.12.11.20\TFO.FAIT.Share\# ITHELPDESK\1. 설치 프로그램\1_SAP 설치\1. SAP GUI\NW_7.0_Presentation_\PRES1\Screen_Reader_Extension</v>
      </c>
    </row>
    <row r="97" spans="1:1" x14ac:dyDescent="0.4">
      <c r="A97" t="str">
        <f>HYPERLINK("\\10.12.11.20\TFO.FAIT.Share\# ITHELPDESK\1. 설치 프로그램\1_SAP 설치\1. SAP GUI\NW_7.0_Presentation_\PRES1\BI_PreCalServer\BI_Prec")</f>
        <v>\\10.12.11.20\TFO.FAIT.Share\# ITHELPDESK\1. 설치 프로그램\1_SAP 설치\1. SAP GUI\NW_7.0_Presentation_\PRES1\BI_PreCalServer\BI_Prec</v>
      </c>
    </row>
    <row r="98" spans="1:1" x14ac:dyDescent="0.4">
      <c r="A98" t="str">
        <f>HYPERLINK("\\10.12.11.20\TFO.FAIT.Share\# ITHELPDESK\1. 설치 프로그램\1_SAP 설치\1. SAP GUI\NW_7.0_Presentation_\PRES1\BI_PreCalServer\Setup")</f>
        <v>\\10.12.11.20\TFO.FAIT.Share\# ITHELPDESK\1. 설치 프로그램\1_SAP 설치\1. SAP GUI\NW_7.0_Presentation_\PRES1\BI_PreCalServer\Setup</v>
      </c>
    </row>
    <row r="99" spans="1:1" x14ac:dyDescent="0.4">
      <c r="A99" t="str">
        <f>HYPERLINK("\\10.12.11.20\TFO.FAIT.Share\# ITHELPDESK\1. 설치 프로그램\1_SAP 설치\1. SAP GUI\NW_7.0_Presentation_\PRES1\BI_PreCalServer\Setup\DS")</f>
        <v>\\10.12.11.20\TFO.FAIT.Share\# ITHELPDESK\1. 설치 프로그램\1_SAP 설치\1. SAP GUI\NW_7.0_Presentation_\PRES1\BI_PreCalServer\Setup\DS</v>
      </c>
    </row>
    <row r="100" spans="1:1" x14ac:dyDescent="0.4">
      <c r="A100" t="str">
        <f>HYPERLINK("\\10.12.11.20\TFO.FAIT.Share\# ITHELPDESK\1. 설치 프로그램\1_SAP 설치\1. SAP GUI\NW_7.0_Presentation_\PRES1\BI_PreCalServer\Setup\signatures")</f>
        <v>\\10.12.11.20\TFO.FAIT.Share\# ITHELPDESK\1. 설치 프로그램\1_SAP 설치\1. SAP GUI\NW_7.0_Presentation_\PRES1\BI_PreCalServer\Setup\signatures</v>
      </c>
    </row>
    <row r="101" spans="1:1" x14ac:dyDescent="0.4">
      <c r="A101" t="str">
        <f>HYPERLINK("\\10.12.11.20\TFO.FAIT.Share\# ITHELPDESK\1. 설치 프로그램\1_SAP 설치\1. SAP GUI\NW_7.0_Presentation_\PRES1\GUI\WINDOWS")</f>
        <v>\\10.12.11.20\TFO.FAIT.Share\# ITHELPDESK\1. 설치 프로그램\1_SAP 설치\1. SAP GUI\NW_7.0_Presentation_\PRES1\GUI\WINDOWS</v>
      </c>
    </row>
    <row r="102" spans="1:1" x14ac:dyDescent="0.4">
      <c r="A102" t="str">
        <f>HYPERLINK("\\10.12.11.20\TFO.FAIT.Share\# ITHELPDESK\1. 설치 프로그램\1_SAP 설치\1. SAP GUI\NW_7.0_Presentation_\PRES1\GUI\WINDOWS\WIN32")</f>
        <v>\\10.12.11.20\TFO.FAIT.Share\# ITHELPDESK\1. 설치 프로그램\1_SAP 설치\1. SAP GUI\NW_7.0_Presentation_\PRES1\GUI\WINDOWS\WIN32</v>
      </c>
    </row>
    <row r="103" spans="1:1" x14ac:dyDescent="0.4">
      <c r="A103" t="str">
        <f>HYPERLINK("\\10.12.11.20\TFO.FAIT.Share\# ITHELPDESK\1. 설치 프로그램\1_SAP 설치\1. SAP GUI\NW_7.0_Presentation_\PRES1\GUI\WINDOWS\WIN32\BI")</f>
        <v>\\10.12.11.20\TFO.FAIT.Share\# ITHELPDESK\1. 설치 프로그램\1_SAP 설치\1. SAP GUI\NW_7.0_Presentation_\PRES1\GUI\WINDOWS\WIN32\BI</v>
      </c>
    </row>
    <row r="104" spans="1:1" x14ac:dyDescent="0.4">
      <c r="A104" t="str">
        <f>HYPERLINK("\\10.12.11.20\TFO.FAIT.Share\# ITHELPDESK\1. 설치 프로그램\1_SAP 설치\1. SAP GUI\NW_7.0_Presentation_\PRES1\GUI\WINDOWS\WIN32\BW")</f>
        <v>\\10.12.11.20\TFO.FAIT.Share\# ITHELPDESK\1. 설치 프로그램\1_SAP 설치\1. SAP GUI\NW_7.0_Presentation_\PRES1\GUI\WINDOWS\WIN32\BW</v>
      </c>
    </row>
    <row r="105" spans="1:1" x14ac:dyDescent="0.4">
      <c r="A105" t="str">
        <f>HYPERLINK("\\10.12.11.20\TFO.FAIT.Share\# ITHELPDESK\1. 설치 프로그램\1_SAP 설치\1. SAP GUI\NW_7.0_Presentation_\PRES1\GUI\WINDOWS\WIN32\iwb")</f>
        <v>\\10.12.11.20\TFO.FAIT.Share\# ITHELPDESK\1. 설치 프로그램\1_SAP 설치\1. SAP GUI\NW_7.0_Presentation_\PRES1\GUI\WINDOWS\WIN32\iwb</v>
      </c>
    </row>
    <row r="106" spans="1:1" x14ac:dyDescent="0.4">
      <c r="A106" t="str">
        <f>HYPERLINK("\\10.12.11.20\TFO.FAIT.Share\# ITHELPDESK\1. 설치 프로그램\1_SAP 설치\1. SAP GUI\NW_7.0_Presentation_\PRES1\GUI\WINDOWS\WIN32\pdbs")</f>
        <v>\\10.12.11.20\TFO.FAIT.Share\# ITHELPDESK\1. 설치 프로그램\1_SAP 설치\1. SAP GUI\NW_7.0_Presentation_\PRES1\GUI\WINDOWS\WIN32\pdbs</v>
      </c>
    </row>
    <row r="107" spans="1:1" x14ac:dyDescent="0.4">
      <c r="A107" t="str">
        <f>HYPERLINK("\\10.12.11.20\TFO.FAIT.Share\# ITHELPDESK\1. 설치 프로그램\1_SAP 설치\1. SAP GUI\NW_7.0_Presentation_\PRES1\GUI\WINDOWS\WIN32\ReadMe")</f>
        <v>\\10.12.11.20\TFO.FAIT.Share\# ITHELPDESK\1. 설치 프로그램\1_SAP 설치\1. SAP GUI\NW_7.0_Presentation_\PRES1\GUI\WINDOWS\WIN32\ReadMe</v>
      </c>
    </row>
    <row r="108" spans="1:1" x14ac:dyDescent="0.4">
      <c r="A108" t="str">
        <f>HYPERLINK("\\10.12.11.20\TFO.FAIT.Share\# ITHELPDESK\1. 설치 프로그램\1_SAP 설치\1. SAP GUI\NW_7.0_Presentation_\PRES1\GUI\WINDOWS\WIN32\SapGui")</f>
        <v>\\10.12.11.20\TFO.FAIT.Share\# ITHELPDESK\1. 설치 프로그램\1_SAP 설치\1. SAP GUI\NW_7.0_Presentation_\PRES1\GUI\WINDOWS\WIN32\SapGui</v>
      </c>
    </row>
    <row r="109" spans="1:1" x14ac:dyDescent="0.4">
      <c r="A109" t="str">
        <f>HYPERLINK("\\10.12.11.20\TFO.FAIT.Share\# ITHELPDESK\1. 설치 프로그램\1_SAP 설치\1. SAP GUI\NW_7.0_Presentation_\PRES1\GUI\WINDOWS\WIN32\SEM")</f>
        <v>\\10.12.11.20\TFO.FAIT.Share\# ITHELPDESK\1. 설치 프로그램\1_SAP 설치\1. SAP GUI\NW_7.0_Presentation_\PRES1\GUI\WINDOWS\WIN32\SEM</v>
      </c>
    </row>
    <row r="110" spans="1:1" x14ac:dyDescent="0.4">
      <c r="A110" t="str">
        <f>HYPERLINK("\\10.12.11.20\TFO.FAIT.Share\# ITHELPDESK\1. 설치 프로그램\1_SAP 설치\1. SAP GUI\NW_7.0_Presentation_\PRES1\GUI\WINDOWS\WIN32\Setup")</f>
        <v>\\10.12.11.20\TFO.FAIT.Share\# ITHELPDESK\1. 설치 프로그램\1_SAP 설치\1. SAP GUI\NW_7.0_Presentation_\PRES1\GUI\WINDOWS\WIN32\Setup</v>
      </c>
    </row>
    <row r="111" spans="1:1" x14ac:dyDescent="0.4">
      <c r="A111" t="str">
        <f>HYPERLINK("\\10.12.11.20\TFO.FAIT.Share\# ITHELPDESK\1. 설치 프로그램\1_SAP 설치\1. SAP GUI\NW_7.0_Presentation_\PRES1\GUI\WINDOWS\WIN32\system")</f>
        <v>\\10.12.11.20\TFO.FAIT.Share\# ITHELPDESK\1. 설치 프로그램\1_SAP 설치\1. SAP GUI\NW_7.0_Presentation_\PRES1\GUI\WINDOWS\WIN32\system</v>
      </c>
    </row>
    <row r="112" spans="1:1" x14ac:dyDescent="0.4">
      <c r="A112" t="str">
        <f>HYPERLINK("\\10.12.11.20\TFO.FAIT.Share\# ITHELPDESK\1. 설치 프로그램\1_SAP 설치\1. SAP GUI\NW_7.0_Presentation_\PRES1\GUI\WINDOWS\WIN32\BW\OleOlap")</f>
        <v>\\10.12.11.20\TFO.FAIT.Share\# ITHELPDESK\1. 설치 프로그램\1_SAP 설치\1. SAP GUI\NW_7.0_Presentation_\PRES1\GUI\WINDOWS\WIN32\BW\OleOlap</v>
      </c>
    </row>
    <row r="113" spans="1:1" x14ac:dyDescent="0.4">
      <c r="A113" t="str">
        <f>HYPERLINK("\\10.12.11.20\TFO.FAIT.Share\# ITHELPDESK\1. 설치 프로그램\1_SAP 설치\1. SAP GUI\NW_7.0_Presentation_\PRES1\GUI\WINDOWS\WIN32\iwb\idbworks")</f>
        <v>\\10.12.11.20\TFO.FAIT.Share\# ITHELPDESK\1. 설치 프로그램\1_SAP 설치\1. SAP GUI\NW_7.0_Presentation_\PRES1\GUI\WINDOWS\WIN32\iwb\idbworks</v>
      </c>
    </row>
    <row r="114" spans="1:1" x14ac:dyDescent="0.4">
      <c r="A114" t="str">
        <f>HYPERLINK("\\10.12.11.20\TFO.FAIT.Share\# ITHELPDESK\1. 설치 프로그램\1_SAP 설치\1. SAP GUI\NW_7.0_Presentation_\PRES1\GUI\WINDOWS\WIN32\iwb\kwtranslator")</f>
        <v>\\10.12.11.20\TFO.FAIT.Share\# ITHELPDESK\1. 설치 프로그램\1_SAP 설치\1. SAP GUI\NW_7.0_Presentation_\PRES1\GUI\WINDOWS\WIN32\iwb\kwtranslator</v>
      </c>
    </row>
    <row r="115" spans="1:1" x14ac:dyDescent="0.4">
      <c r="A115" t="str">
        <f>HYPERLINK("\\10.12.11.20\TFO.FAIT.Share\# ITHELPDESK\1. 설치 프로그램\1_SAP 설치\1. SAP GUI\NW_7.0_Presentation_\PRES1\GUI\WINDOWS\WIN32\iwb\sapshow")</f>
        <v>\\10.12.11.20\TFO.FAIT.Share\# ITHELPDESK\1. 설치 프로그램\1_SAP 설치\1. SAP GUI\NW_7.0_Presentation_\PRES1\GUI\WINDOWS\WIN32\iwb\sapshow</v>
      </c>
    </row>
    <row r="116" spans="1:1" x14ac:dyDescent="0.4">
      <c r="A116" t="str">
        <f>HYPERLINK("\\10.12.11.20\TFO.FAIT.Share\# ITHELPDESK\1. 설치 프로그램\1_SAP 설치\1. SAP GUI\NW_7.0_Presentation_\PRES1\GUI\WINDOWS\WIN32\iwb\idbworks\etc")</f>
        <v>\\10.12.11.20\TFO.FAIT.Share\# ITHELPDESK\1. 설치 프로그램\1_SAP 설치\1. SAP GUI\NW_7.0_Presentation_\PRES1\GUI\WINDOWS\WIN32\iwb\idbworks\etc</v>
      </c>
    </row>
    <row r="117" spans="1:1" x14ac:dyDescent="0.4">
      <c r="A117" t="str">
        <f>HYPERLINK("\\10.12.11.20\TFO.FAIT.Share\# ITHELPDESK\1. 설치 프로그램\1_SAP 설치\1. SAP GUI\NW_7.0_Presentation_\PRES1\GUI\WINDOWS\WIN32\iwb\idbworks\help")</f>
        <v>\\10.12.11.20\TFO.FAIT.Share\# ITHELPDESK\1. 설치 프로그램\1_SAP 설치\1. SAP GUI\NW_7.0_Presentation_\PRES1\GUI\WINDOWS\WIN32\iwb\idbworks\help</v>
      </c>
    </row>
    <row r="118" spans="1:1" x14ac:dyDescent="0.4">
      <c r="A118" t="str">
        <f>HYPERLINK("\\10.12.11.20\TFO.FAIT.Share\# ITHELPDESK\1. 설치 프로그램\1_SAP 설치\1. SAP GUI\NW_7.0_Presentation_\PRES1\GUI\WINDOWS\WIN32\iwb\idbworks\Language")</f>
        <v>\\10.12.11.20\TFO.FAIT.Share\# ITHELPDESK\1. 설치 프로그램\1_SAP 설치\1. SAP GUI\NW_7.0_Presentation_\PRES1\GUI\WINDOWS\WIN32\iwb\idbworks\Language</v>
      </c>
    </row>
    <row r="119" spans="1:1" x14ac:dyDescent="0.4">
      <c r="A119" t="str">
        <f>HYPERLINK("\\10.12.11.20\TFO.FAIT.Share\# ITHELPDESK\1. 설치 프로그램\1_SAP 설치\1. SAP GUI\NW_7.0_Presentation_\PRES1\GUI\WINDOWS\WIN32\iwb\idbworks\help\de")</f>
        <v>\\10.12.11.20\TFO.FAIT.Share\# ITHELPDESK\1. 설치 프로그램\1_SAP 설치\1. SAP GUI\NW_7.0_Presentation_\PRES1\GUI\WINDOWS\WIN32\iwb\idbworks\help\de</v>
      </c>
    </row>
    <row r="120" spans="1:1" x14ac:dyDescent="0.4">
      <c r="A120" t="str">
        <f>HYPERLINK("\\10.12.11.20\TFO.FAIT.Share\# ITHELPDESK\1. 설치 프로그램\1_SAP 설치\1. SAP GUI\NW_7.0_Presentation_\PRES1\GUI\WINDOWS\WIN32\iwb\idbworks\help\en")</f>
        <v>\\10.12.11.20\TFO.FAIT.Share\# ITHELPDESK\1. 설치 프로그램\1_SAP 설치\1. SAP GUI\NW_7.0_Presentation_\PRES1\GUI\WINDOWS\WIN32\iwb\idbworks\help\en</v>
      </c>
    </row>
    <row r="121" spans="1:1" x14ac:dyDescent="0.4">
      <c r="A121" t="str">
        <f>HYPERLINK("\\10.12.11.20\TFO.FAIT.Share\# ITHELPDESK\1. 설치 프로그램\1_SAP 설치\1. SAP GUI\NW_7.0_Presentation_\PRES1\GUI\WINDOWS\WIN32\iwb\idbworks\help\es")</f>
        <v>\\10.12.11.20\TFO.FAIT.Share\# ITHELPDESK\1. 설치 프로그램\1_SAP 설치\1. SAP GUI\NW_7.0_Presentation_\PRES1\GUI\WINDOWS\WIN32\iwb\idbworks\help\es</v>
      </c>
    </row>
    <row r="122" spans="1:1" x14ac:dyDescent="0.4">
      <c r="A122" t="str">
        <f>HYPERLINK("\\10.12.11.20\TFO.FAIT.Share\# ITHELPDESK\1. 설치 프로그램\1_SAP 설치\1. SAP GUI\NW_7.0_Presentation_\PRES1\GUI\WINDOWS\WIN32\iwb\idbworks\help\fr")</f>
        <v>\\10.12.11.20\TFO.FAIT.Share\# ITHELPDESK\1. 설치 프로그램\1_SAP 설치\1. SAP GUI\NW_7.0_Presentation_\PRES1\GUI\WINDOWS\WIN32\iwb\idbworks\help\fr</v>
      </c>
    </row>
    <row r="123" spans="1:1" x14ac:dyDescent="0.4">
      <c r="A123" t="str">
        <f>HYPERLINK("\\10.12.11.20\TFO.FAIT.Share\# ITHELPDESK\1. 설치 프로그램\1_SAP 설치\1. SAP GUI\NW_7.0_Presentation_\PRES1\GUI\WINDOWS\WIN32\iwb\idbworks\help\it")</f>
        <v>\\10.12.11.20\TFO.FAIT.Share\# ITHELPDESK\1. 설치 프로그램\1_SAP 설치\1. SAP GUI\NW_7.0_Presentation_\PRES1\GUI\WINDOWS\WIN32\iwb\idbworks\help\it</v>
      </c>
    </row>
    <row r="124" spans="1:1" x14ac:dyDescent="0.4">
      <c r="A124" t="str">
        <f>HYPERLINK("\\10.12.11.20\TFO.FAIT.Share\# ITHELPDESK\1. 설치 프로그램\1_SAP 설치\1. SAP GUI\NW_7.0_Presentation_\PRES1\GUI\WINDOWS\WIN32\iwb\idbworks\help\ja")</f>
        <v>\\10.12.11.20\TFO.FAIT.Share\# ITHELPDESK\1. 설치 프로그램\1_SAP 설치\1. SAP GUI\NW_7.0_Presentation_\PRES1\GUI\WINDOWS\WIN32\iwb\idbworks\help\ja</v>
      </c>
    </row>
    <row r="125" spans="1:1" x14ac:dyDescent="0.4">
      <c r="A125" t="str">
        <f>HYPERLINK("\\10.12.11.20\TFO.FAIT.Share\# ITHELPDESK\1. 설치 프로그램\1_SAP 설치\1. SAP GUI\NW_7.0_Presentation_\PRES1\GUI\WINDOWS\WIN32\iwb\idbworks\help\pt")</f>
        <v>\\10.12.11.20\TFO.FAIT.Share\# ITHELPDESK\1. 설치 프로그램\1_SAP 설치\1. SAP GUI\NW_7.0_Presentation_\PRES1\GUI\WINDOWS\WIN32\iwb\idbworks\help\pt</v>
      </c>
    </row>
    <row r="126" spans="1:1" x14ac:dyDescent="0.4">
      <c r="A126" t="str">
        <f>HYPERLINK("\\10.12.11.20\TFO.FAIT.Share\# ITHELPDESK\1. 설치 프로그램\1_SAP 설치\1. SAP GUI\NW_7.0_Presentation_\PRES1\GUI\WINDOWS\WIN32\iwb\kwtranslator\cz")</f>
        <v>\\10.12.11.20\TFO.FAIT.Share\# ITHELPDESK\1. 설치 프로그램\1_SAP 설치\1. SAP GUI\NW_7.0_Presentation_\PRES1\GUI\WINDOWS\WIN32\iwb\kwtranslator\cz</v>
      </c>
    </row>
    <row r="127" spans="1:1" x14ac:dyDescent="0.4">
      <c r="A127" t="str">
        <f>HYPERLINK("\\10.12.11.20\TFO.FAIT.Share\# ITHELPDESK\1. 설치 프로그램\1_SAP 설치\1. SAP GUI\NW_7.0_Presentation_\PRES1\GUI\WINDOWS\WIN32\iwb\kwtranslator\da")</f>
        <v>\\10.12.11.20\TFO.FAIT.Share\# ITHELPDESK\1. 설치 프로그램\1_SAP 설치\1. SAP GUI\NW_7.0_Presentation_\PRES1\GUI\WINDOWS\WIN32\iwb\kwtranslator\da</v>
      </c>
    </row>
    <row r="128" spans="1:1" x14ac:dyDescent="0.4">
      <c r="A128" t="str">
        <f>HYPERLINK("\\10.12.11.20\TFO.FAIT.Share\# ITHELPDESK\1. 설치 프로그램\1_SAP 설치\1. SAP GUI\NW_7.0_Presentation_\PRES1\GUI\WINDOWS\WIN32\iwb\kwtranslator\de")</f>
        <v>\\10.12.11.20\TFO.FAIT.Share\# ITHELPDESK\1. 설치 프로그램\1_SAP 설치\1. SAP GUI\NW_7.0_Presentation_\PRES1\GUI\WINDOWS\WIN32\iwb\kwtranslator\de</v>
      </c>
    </row>
    <row r="129" spans="1:1" x14ac:dyDescent="0.4">
      <c r="A129" t="str">
        <f>HYPERLINK("\\10.12.11.20\TFO.FAIT.Share\# ITHELPDESK\1. 설치 프로그램\1_SAP 설치\1. SAP GUI\NW_7.0_Presentation_\PRES1\GUI\WINDOWS\WIN32\iwb\kwtranslator\en")</f>
        <v>\\10.12.11.20\TFO.FAIT.Share\# ITHELPDESK\1. 설치 프로그램\1_SAP 설치\1. SAP GUI\NW_7.0_Presentation_\PRES1\GUI\WINDOWS\WIN32\iwb\kwtranslator\en</v>
      </c>
    </row>
    <row r="130" spans="1:1" x14ac:dyDescent="0.4">
      <c r="A130" t="str">
        <f>HYPERLINK("\\10.12.11.20\TFO.FAIT.Share\# ITHELPDESK\1. 설치 프로그램\1_SAP 설치\1. SAP GUI\NW_7.0_Presentation_\PRES1\GUI\WINDOWS\WIN32\iwb\kwtranslator\es")</f>
        <v>\\10.12.11.20\TFO.FAIT.Share\# ITHELPDESK\1. 설치 프로그램\1_SAP 설치\1. SAP GUI\NW_7.0_Presentation_\PRES1\GUI\WINDOWS\WIN32\iwb\kwtranslator\es</v>
      </c>
    </row>
    <row r="131" spans="1:1" x14ac:dyDescent="0.4">
      <c r="A131" t="str">
        <f>HYPERLINK("\\10.12.11.20\TFO.FAIT.Share\# ITHELPDESK\1. 설치 프로그램\1_SAP 설치\1. SAP GUI\NW_7.0_Presentation_\PRES1\GUI\WINDOWS\WIN32\iwb\kwtranslator\fi")</f>
        <v>\\10.12.11.20\TFO.FAIT.Share\# ITHELPDESK\1. 설치 프로그램\1_SAP 설치\1. SAP GUI\NW_7.0_Presentation_\PRES1\GUI\WINDOWS\WIN32\iwb\kwtranslator\fi</v>
      </c>
    </row>
    <row r="132" spans="1:1" x14ac:dyDescent="0.4">
      <c r="A132" t="str">
        <f>HYPERLINK("\\10.12.11.20\TFO.FAIT.Share\# ITHELPDESK\1. 설치 프로그램\1_SAP 설치\1. SAP GUI\NW_7.0_Presentation_\PRES1\GUI\WINDOWS\WIN32\iwb\kwtranslator\fr")</f>
        <v>\\10.12.11.20\TFO.FAIT.Share\# ITHELPDESK\1. 설치 프로그램\1_SAP 설치\1. SAP GUI\NW_7.0_Presentation_\PRES1\GUI\WINDOWS\WIN32\iwb\kwtranslator\fr</v>
      </c>
    </row>
    <row r="133" spans="1:1" x14ac:dyDescent="0.4">
      <c r="A133" t="str">
        <f>HYPERLINK("\\10.12.11.20\TFO.FAIT.Share\# ITHELPDESK\1. 설치 프로그램\1_SAP 설치\1. SAP GUI\NW_7.0_Presentation_\PRES1\GUI\WINDOWS\WIN32\iwb\kwtranslator\it")</f>
        <v>\\10.12.11.20\TFO.FAIT.Share\# ITHELPDESK\1. 설치 프로그램\1_SAP 설치\1. SAP GUI\NW_7.0_Presentation_\PRES1\GUI\WINDOWS\WIN32\iwb\kwtranslator\it</v>
      </c>
    </row>
    <row r="134" spans="1:1" x14ac:dyDescent="0.4">
      <c r="A134" t="str">
        <f>HYPERLINK("\\10.12.11.20\TFO.FAIT.Share\# ITHELPDESK\1. 설치 프로그램\1_SAP 설치\1. SAP GUI\NW_7.0_Presentation_\PRES1\GUI\WINDOWS\WIN32\iwb\kwtranslator\ja")</f>
        <v>\\10.12.11.20\TFO.FAIT.Share\# ITHELPDESK\1. 설치 프로그램\1_SAP 설치\1. SAP GUI\NW_7.0_Presentation_\PRES1\GUI\WINDOWS\WIN32\iwb\kwtranslator\ja</v>
      </c>
    </row>
    <row r="135" spans="1:1" x14ac:dyDescent="0.4">
      <c r="A135" t="str">
        <f>HYPERLINK("\\10.12.11.20\TFO.FAIT.Share\# ITHELPDESK\1. 설치 프로그램\1_SAP 설치\1. SAP GUI\NW_7.0_Presentation_\PRES1\GUI\WINDOWS\WIN32\iwb\kwtranslator\ko")</f>
        <v>\\10.12.11.20\TFO.FAIT.Share\# ITHELPDESK\1. 설치 프로그램\1_SAP 설치\1. SAP GUI\NW_7.0_Presentation_\PRES1\GUI\WINDOWS\WIN32\iwb\kwtranslator\ko</v>
      </c>
    </row>
    <row r="136" spans="1:1" x14ac:dyDescent="0.4">
      <c r="A136" t="str">
        <f>HYPERLINK("\\10.12.11.20\TFO.FAIT.Share\# ITHELPDESK\1. 설치 프로그램\1_SAP 설치\1. SAP GUI\NW_7.0_Presentation_\PRES1\GUI\WINDOWS\WIN32\iwb\kwtranslator\nl")</f>
        <v>\\10.12.11.20\TFO.FAIT.Share\# ITHELPDESK\1. 설치 프로그램\1_SAP 설치\1. SAP GUI\NW_7.0_Presentation_\PRES1\GUI\WINDOWS\WIN32\iwb\kwtranslator\nl</v>
      </c>
    </row>
    <row r="137" spans="1:1" x14ac:dyDescent="0.4">
      <c r="A137" t="str">
        <f>HYPERLINK("\\10.12.11.20\TFO.FAIT.Share\# ITHELPDESK\1. 설치 프로그램\1_SAP 설치\1. SAP GUI\NW_7.0_Presentation_\PRES1\GUI\WINDOWS\WIN32\iwb\kwtranslator\po")</f>
        <v>\\10.12.11.20\TFO.FAIT.Share\# ITHELPDESK\1. 설치 프로그램\1_SAP 설치\1. SAP GUI\NW_7.0_Presentation_\PRES1\GUI\WINDOWS\WIN32\iwb\kwtranslator\po</v>
      </c>
    </row>
    <row r="138" spans="1:1" x14ac:dyDescent="0.4">
      <c r="A138" t="str">
        <f>HYPERLINK("\\10.12.11.20\TFO.FAIT.Share\# ITHELPDESK\1. 설치 프로그램\1_SAP 설치\1. SAP GUI\NW_7.0_Presentation_\PRES1\GUI\WINDOWS\WIN32\iwb\kwtranslator\pt")</f>
        <v>\\10.12.11.20\TFO.FAIT.Share\# ITHELPDESK\1. 설치 프로그램\1_SAP 설치\1. SAP GUI\NW_7.0_Presentation_\PRES1\GUI\WINDOWS\WIN32\iwb\kwtranslator\pt</v>
      </c>
    </row>
    <row r="139" spans="1:1" x14ac:dyDescent="0.4">
      <c r="A139" t="str">
        <f>HYPERLINK("\\10.12.11.20\TFO.FAIT.Share\# ITHELPDESK\1. 설치 프로그램\1_SAP 설치\1. SAP GUI\NW_7.0_Presentation_\PRES1\GUI\WINDOWS\WIN32\iwb\kwtranslator\ru")</f>
        <v>\\10.12.11.20\TFO.FAIT.Share\# ITHELPDESK\1. 설치 프로그램\1_SAP 설치\1. SAP GUI\NW_7.0_Presentation_\PRES1\GUI\WINDOWS\WIN32\iwb\kwtranslator\ru</v>
      </c>
    </row>
    <row r="140" spans="1:1" x14ac:dyDescent="0.4">
      <c r="A140" t="str">
        <f>HYPERLINK("\\10.12.11.20\TFO.FAIT.Share\# ITHELPDESK\1. 설치 프로그램\1_SAP 설치\1. SAP GUI\NW_7.0_Presentation_\PRES1\GUI\WINDOWS\WIN32\iwb\kwtranslator\sv")</f>
        <v>\\10.12.11.20\TFO.FAIT.Share\# ITHELPDESK\1. 설치 프로그램\1_SAP 설치\1. SAP GUI\NW_7.0_Presentation_\PRES1\GUI\WINDOWS\WIN32\iwb\kwtranslator\sv</v>
      </c>
    </row>
    <row r="141" spans="1:1" x14ac:dyDescent="0.4">
      <c r="A141" t="str">
        <f>HYPERLINK("\\10.12.11.20\TFO.FAIT.Share\# ITHELPDESK\1. 설치 프로그램\1_SAP 설치\1. SAP GUI\NW_7.0_Presentation_\PRES1\GUI\WINDOWS\WIN32\iwb\kwtranslator\zf")</f>
        <v>\\10.12.11.20\TFO.FAIT.Share\# ITHELPDESK\1. 설치 프로그램\1_SAP 설치\1. SAP GUI\NW_7.0_Presentation_\PRES1\GUI\WINDOWS\WIN32\iwb\kwtranslator\zf</v>
      </c>
    </row>
    <row r="142" spans="1:1" x14ac:dyDescent="0.4">
      <c r="A142" t="str">
        <f>HYPERLINK("\\10.12.11.20\TFO.FAIT.Share\# ITHELPDESK\1. 설치 프로그램\1_SAP 설치\1. SAP GUI\NW_7.0_Presentation_\PRES1\GUI\WINDOWS\WIN32\iwb\kwtranslator\zh")</f>
        <v>\\10.12.11.20\TFO.FAIT.Share\# ITHELPDESK\1. 설치 프로그램\1_SAP 설치\1. SAP GUI\NW_7.0_Presentation_\PRES1\GUI\WINDOWS\WIN32\iwb\kwtranslator\zh</v>
      </c>
    </row>
    <row r="143" spans="1:1" x14ac:dyDescent="0.4">
      <c r="A143" t="str">
        <f>HYPERLINK("\\10.12.11.20\TFO.FAIT.Share\# ITHELPDESK\1. 설치 프로그램\1_SAP 설치\1. SAP GUI\NW_7.0_Presentation_\PRES1\GUI\WINDOWS\WIN32\SapGui\ab4_data")</f>
        <v>\\10.12.11.20\TFO.FAIT.Share\# ITHELPDESK\1. 설치 프로그램\1_SAP 설치\1. SAP GUI\NW_7.0_Presentation_\PRES1\GUI\WINDOWS\WIN32\SapGui\ab4_data</v>
      </c>
    </row>
    <row r="144" spans="1:1" x14ac:dyDescent="0.4">
      <c r="A144" t="str">
        <f>HYPERLINK("\\10.12.11.20\TFO.FAIT.Share\# ITHELPDESK\1. 설치 프로그램\1_SAP 설치\1. SAP GUI\NW_7.0_Presentation_\PRES1\GUI\WINDOWS\WIN32\SapGui\bitmap")</f>
        <v>\\10.12.11.20\TFO.FAIT.Share\# ITHELPDESK\1. 설치 프로그램\1_SAP 설치\1. SAP GUI\NW_7.0_Presentation_\PRES1\GUI\WINDOWS\WIN32\SapGui\bitmap</v>
      </c>
    </row>
    <row r="145" spans="1:1" x14ac:dyDescent="0.4">
      <c r="A145" t="str">
        <f>HYPERLINK("\\10.12.11.20\TFO.FAIT.Share\# ITHELPDESK\1. 설치 프로그램\1_SAP 설치\1. SAP GUI\NW_7.0_Presentation_\PRES1\GUI\WINDOWS\WIN32\SapGui\calsync")</f>
        <v>\\10.12.11.20\TFO.FAIT.Share\# ITHELPDESK\1. 설치 프로그램\1_SAP 설치\1. SAP GUI\NW_7.0_Presentation_\PRES1\GUI\WINDOWS\WIN32\SapGui\calsync</v>
      </c>
    </row>
    <row r="146" spans="1:1" x14ac:dyDescent="0.4">
      <c r="A146" t="str">
        <f>HYPERLINK("\\10.12.11.20\TFO.FAIT.Share\# ITHELPDESK\1. 설치 프로그램\1_SAP 설치\1. SAP GUI\NW_7.0_Presentation_\PRES1\GUI\WINDOWS\WIN32\SapGui\dat")</f>
        <v>\\10.12.11.20\TFO.FAIT.Share\# ITHELPDESK\1. 설치 프로그램\1_SAP 설치\1. SAP GUI\NW_7.0_Presentation_\PRES1\GUI\WINDOWS\WIN32\SapGui\dat</v>
      </c>
    </row>
    <row r="147" spans="1:1" x14ac:dyDescent="0.4">
      <c r="A147" t="str">
        <f>HYPERLINK("\\10.12.11.20\TFO.FAIT.Share\# ITHELPDESK\1. 설치 프로그램\1_SAP 설치\1. SAP GUI\NW_7.0_Presentation_\PRES1\GUI\WINDOWS\WIN32\SapGui\DtsCOMFramework")</f>
        <v>\\10.12.11.20\TFO.FAIT.Share\# ITHELPDESK\1. 설치 프로그램\1_SAP 설치\1. SAP GUI\NW_7.0_Presentation_\PRES1\GUI\WINDOWS\WIN32\SapGui\DtsCOMFramework</v>
      </c>
    </row>
    <row r="148" spans="1:1" x14ac:dyDescent="0.4">
      <c r="A148" t="str">
        <f>HYPERLINK("\\10.12.11.20\TFO.FAIT.Share\# ITHELPDESK\1. 설치 프로그램\1_SAP 설치\1. SAP GUI\NW_7.0_Presentation_\PRES1\GUI\WINDOWS\WIN32\SapGui\eccs")</f>
        <v>\\10.12.11.20\TFO.FAIT.Share\# ITHELPDESK\1. 설치 프로그램\1_SAP 설치\1. SAP GUI\NW_7.0_Presentation_\PRES1\GUI\WINDOWS\WIN32\SapGui\eccs</v>
      </c>
    </row>
    <row r="149" spans="1:1" x14ac:dyDescent="0.4">
      <c r="A149" t="str">
        <f>HYPERLINK("\\10.12.11.20\TFO.FAIT.Share\# ITHELPDESK\1. 설치 프로그램\1_SAP 설치\1. SAP GUI\NW_7.0_Presentation_\PRES1\GUI\WINDOWS\WIN32\SapGui\eis")</f>
        <v>\\10.12.11.20\TFO.FAIT.Share\# ITHELPDESK\1. 설치 프로그램\1_SAP 설치\1. SAP GUI\NW_7.0_Presentation_\PRES1\GUI\WINDOWS\WIN32\SapGui\eis</v>
      </c>
    </row>
    <row r="150" spans="1:1" x14ac:dyDescent="0.4">
      <c r="A150" t="str">
        <f>HYPERLINK("\\10.12.11.20\TFO.FAIT.Share\# ITHELPDESK\1. 설치 프로그램\1_SAP 설치\1. SAP GUI\NW_7.0_Presentation_\PRES1\GUI\WINDOWS\WIN32\SapGui\etc")</f>
        <v>\\10.12.11.20\TFO.FAIT.Share\# ITHELPDESK\1. 설치 프로그램\1_SAP 설치\1. SAP GUI\NW_7.0_Presentation_\PRES1\GUI\WINDOWS\WIN32\SapGui\etc</v>
      </c>
    </row>
    <row r="151" spans="1:1" x14ac:dyDescent="0.4">
      <c r="A151" t="str">
        <f>HYPERLINK("\\10.12.11.20\TFO.FAIT.Share\# ITHELPDESK\1. 설치 프로그램\1_SAP 설치\1. SAP GUI\NW_7.0_Presentation_\PRES1\GUI\WINDOWS\WIN32\SapGui\filc")</f>
        <v>\\10.12.11.20\TFO.FAIT.Share\# ITHELPDESK\1. 설치 프로그램\1_SAP 설치\1. SAP GUI\NW_7.0_Presentation_\PRES1\GUI\WINDOWS\WIN32\SapGui\filc</v>
      </c>
    </row>
    <row r="152" spans="1:1" x14ac:dyDescent="0.4">
      <c r="A152" t="str">
        <f>HYPERLINK("\\10.12.11.20\TFO.FAIT.Share\# ITHELPDESK\1. 설치 프로그램\1_SAP 설치\1. SAP GUI\NW_7.0_Presentation_\PRES1\GUI\WINDOWS\WIN32\SapGui\fonts")</f>
        <v>\\10.12.11.20\TFO.FAIT.Share\# ITHELPDESK\1. 설치 프로그램\1_SAP 설치\1. SAP GUI\NW_7.0_Presentation_\PRES1\GUI\WINDOWS\WIN32\SapGui\fonts</v>
      </c>
    </row>
    <row r="153" spans="1:1" x14ac:dyDescent="0.4">
      <c r="A153" t="str">
        <f>HYPERLINK("\\10.12.11.20\TFO.FAIT.Share\# ITHELPDESK\1. 설치 프로그램\1_SAP 설치\1. SAP GUI\NW_7.0_Presentation_\PRES1\GUI\WINDOWS\WIN32\SapGui\GMD")</f>
        <v>\\10.12.11.20\TFO.FAIT.Share\# ITHELPDESK\1. 설치 프로그램\1_SAP 설치\1. SAP GUI\NW_7.0_Presentation_\PRES1\GUI\WINDOWS\WIN32\SapGui\GMD</v>
      </c>
    </row>
    <row r="154" spans="1:1" x14ac:dyDescent="0.4">
      <c r="A154" t="str">
        <f>HYPERLINK("\\10.12.11.20\TFO.FAIT.Share\# ITHELPDESK\1. 설치 프로그램\1_SAP 설치\1. SAP GUI\NW_7.0_Presentation_\PRES1\GUI\WINDOWS\WIN32\SapGui\HTMLHELP")</f>
        <v>\\10.12.11.20\TFO.FAIT.Share\# ITHELPDESK\1. 설치 프로그램\1_SAP 설치\1. SAP GUI\NW_7.0_Presentation_\PRES1\GUI\WINDOWS\WIN32\SapGui\HTMLHELP</v>
      </c>
    </row>
    <row r="155" spans="1:1" x14ac:dyDescent="0.4">
      <c r="A155" t="str">
        <f>HYPERLINK("\\10.12.11.20\TFO.FAIT.Share\# ITHELPDESK\1. 설치 프로그램\1_SAP 설치\1. SAP GUI\NW_7.0_Presentation_\PRES1\GUI\WINDOWS\WIN32\SapGui\InterActiveXL")</f>
        <v>\\10.12.11.20\TFO.FAIT.Share\# ITHELPDESK\1. 설치 프로그램\1_SAP 설치\1. SAP GUI\NW_7.0_Presentation_\PRES1\GUI\WINDOWS\WIN32\SapGui\InterActiveXL</v>
      </c>
    </row>
    <row r="156" spans="1:1" x14ac:dyDescent="0.4">
      <c r="A156" t="str">
        <f>HYPERLINK("\\10.12.11.20\TFO.FAIT.Share\# ITHELPDESK\1. 설치 프로그램\1_SAP 설치\1. SAP GUI\NW_7.0_Presentation_\PRES1\GUI\WINDOWS\WIN32\SapGui\lang")</f>
        <v>\\10.12.11.20\TFO.FAIT.Share\# ITHELPDESK\1. 설치 프로그램\1_SAP 설치\1. SAP GUI\NW_7.0_Presentation_\PRES1\GUI\WINDOWS\WIN32\SapGui\lang</v>
      </c>
    </row>
    <row r="157" spans="1:1" x14ac:dyDescent="0.4">
      <c r="A157" t="str">
        <f>HYPERLINK("\\10.12.11.20\TFO.FAIT.Share\# ITHELPDESK\1. 설치 프로그램\1_SAP 설치\1. SAP GUI\NW_7.0_Presentation_\PRES1\GUI\WINDOWS\WIN32\SapGui\Products")</f>
        <v>\\10.12.11.20\TFO.FAIT.Share\# ITHELPDESK\1. 설치 프로그램\1_SAP 설치\1. SAP GUI\NW_7.0_Presentation_\PRES1\GUI\WINDOWS\WIN32\SapGui\Products</v>
      </c>
    </row>
    <row r="158" spans="1:1" x14ac:dyDescent="0.4">
      <c r="A158" t="str">
        <f>HYPERLINK("\\10.12.11.20\TFO.FAIT.Share\# ITHELPDESK\1. 설치 프로그램\1_SAP 설치\1. SAP GUI\NW_7.0_Presentation_\PRES1\GUI\WINDOWS\WIN32\SapGui\Program")</f>
        <v>\\10.12.11.20\TFO.FAIT.Share\# ITHELPDESK\1. 설치 프로그램\1_SAP 설치\1. SAP GUI\NW_7.0_Presentation_\PRES1\GUI\WINDOWS\WIN32\SapGui\Program</v>
      </c>
    </row>
    <row r="159" spans="1:1" x14ac:dyDescent="0.4">
      <c r="A159" t="str">
        <f>HYPERLINK("\\10.12.11.20\TFO.FAIT.Share\# ITHELPDESK\1. 설치 프로그램\1_SAP 설치\1. SAP GUI\NW_7.0_Presentation_\PRES1\GUI\WINDOWS\WIN32\SapGui\rfcsdk")</f>
        <v>\\10.12.11.20\TFO.FAIT.Share\# ITHELPDESK\1. 설치 프로그램\1_SAP 설치\1. SAP GUI\NW_7.0_Presentation_\PRES1\GUI\WINDOWS\WIN32\SapGui\rfcsdk</v>
      </c>
    </row>
    <row r="160" spans="1:1" x14ac:dyDescent="0.4">
      <c r="A160" t="str">
        <f>HYPERLINK("\\10.12.11.20\TFO.FAIT.Share\# ITHELPDESK\1. 설치 프로그램\1_SAP 설치\1. SAP GUI\NW_7.0_Presentation_\PRES1\GUI\WINDOWS\WIN32\SapGui\RW")</f>
        <v>\\10.12.11.20\TFO.FAIT.Share\# ITHELPDESK\1. 설치 프로그램\1_SAP 설치\1. SAP GUI\NW_7.0_Presentation_\PRES1\GUI\WINDOWS\WIN32\SapGui\RW</v>
      </c>
    </row>
    <row r="161" spans="1:1" x14ac:dyDescent="0.4">
      <c r="A161" t="str">
        <f>HYPERLINK("\\10.12.11.20\TFO.FAIT.Share\# ITHELPDESK\1. 설치 프로그램\1_SAP 설치\1. SAP GUI\NW_7.0_Presentation_\PRES1\GUI\WINDOWS\WIN32\SapGui\sapguihelp")</f>
        <v>\\10.12.11.20\TFO.FAIT.Share\# ITHELPDESK\1. 설치 프로그램\1_SAP 설치\1. SAP GUI\NW_7.0_Presentation_\PRES1\GUI\WINDOWS\WIN32\SapGui\sapguihelp</v>
      </c>
    </row>
    <row r="162" spans="1:1" x14ac:dyDescent="0.4">
      <c r="A162" t="str">
        <f>HYPERLINK("\\10.12.11.20\TFO.FAIT.Share\# ITHELPDESK\1. 설치 프로그램\1_SAP 설치\1. SAP GUI\NW_7.0_Presentation_\PRES1\GUI\WINDOWS\WIN32\SapGui\saplpd")</f>
        <v>\\10.12.11.20\TFO.FAIT.Share\# ITHELPDESK\1. 설치 프로그램\1_SAP 설치\1. SAP GUI\NW_7.0_Presentation_\PRES1\GUI\WINDOWS\WIN32\SapGui\saplpd</v>
      </c>
    </row>
    <row r="163" spans="1:1" x14ac:dyDescent="0.4">
      <c r="A163" t="str">
        <f>HYPERLINK("\\10.12.11.20\TFO.FAIT.Share\# ITHELPDESK\1. 설치 프로그램\1_SAP 설치\1. SAP GUI\NW_7.0_Presentation_\PRES1\GUI\WINDOWS\WIN32\SapGui\Scripting")</f>
        <v>\\10.12.11.20\TFO.FAIT.Share\# ITHELPDESK\1. 설치 프로그램\1_SAP 설치\1. SAP GUI\NW_7.0_Presentation_\PRES1\GUI\WINDOWS\WIN32\SapGui\Scripting</v>
      </c>
    </row>
    <row r="164" spans="1:1" x14ac:dyDescent="0.4">
      <c r="A164" t="str">
        <f>HYPERLINK("\\10.12.11.20\TFO.FAIT.Share\# ITHELPDESK\1. 설치 프로그램\1_SAP 설치\1. SAP GUI\NW_7.0_Presentation_\PRES1\GUI\WINDOWS\WIN32\SapGui\TestTools")</f>
        <v>\\10.12.11.20\TFO.FAIT.Share\# ITHELPDESK\1. 설치 프로그램\1_SAP 설치\1. SAP GUI\NW_7.0_Presentation_\PRES1\GUI\WINDOWS\WIN32\SapGui\TestTools</v>
      </c>
    </row>
    <row r="165" spans="1:1" x14ac:dyDescent="0.4">
      <c r="A165" t="str">
        <f>HYPERLINK("\\10.12.11.20\TFO.FAIT.Share\# ITHELPDESK\1. 설치 프로그램\1_SAP 설치\1. SAP GUI\NW_7.0_Presentation_\PRES1\GUI\WINDOWS\WIN32\SapGui\themes")</f>
        <v>\\10.12.11.20\TFO.FAIT.Share\# ITHELPDESK\1. 설치 프로그램\1_SAP 설치\1. SAP GUI\NW_7.0_Presentation_\PRES1\GUI\WINDOWS\WIN32\SapGui\themes</v>
      </c>
    </row>
    <row r="166" spans="1:1" x14ac:dyDescent="0.4">
      <c r="A166" t="str">
        <f>HYPERLINK("\\10.12.11.20\TFO.FAIT.Share\# ITHELPDESK\1. 설치 프로그램\1_SAP 설치\1. SAP GUI\NW_7.0_Presentation_\PRES1\GUI\WINDOWS\WIN32\SapGui\utils")</f>
        <v>\\10.12.11.20\TFO.FAIT.Share\# ITHELPDESK\1. 설치 프로그램\1_SAP 설치\1. SAP GUI\NW_7.0_Presentation_\PRES1\GUI\WINDOWS\WIN32\SapGui\utils</v>
      </c>
    </row>
    <row r="167" spans="1:1" x14ac:dyDescent="0.4">
      <c r="A167" t="str">
        <f>HYPERLINK("\\10.12.11.20\TFO.FAIT.Share\# ITHELPDESK\1. 설치 프로그램\1_SAP 설치\1. SAP GUI\NW_7.0_Presentation_\PRES1\GUI\WINDOWS\WIN32\SapGui\VVCP")</f>
        <v>\\10.12.11.20\TFO.FAIT.Share\# ITHELPDESK\1. 설치 프로그램\1_SAP 설치\1. SAP GUI\NW_7.0_Presentation_\PRES1\GUI\WINDOWS\WIN32\SapGui\VVCP</v>
      </c>
    </row>
    <row r="168" spans="1:1" x14ac:dyDescent="0.4">
      <c r="A168" t="str">
        <f>HYPERLINK("\\10.12.11.20\TFO.FAIT.Share\# ITHELPDESK\1. 설치 프로그램\1_SAP 설치\1. SAP GUI\NW_7.0_Presentation_\PRES1\GUI\WINDOWS\WIN32\SapGui\wwi")</f>
        <v>\\10.12.11.20\TFO.FAIT.Share\# ITHELPDESK\1. 설치 프로그램\1_SAP 설치\1. SAP GUI\NW_7.0_Presentation_\PRES1\GUI\WINDOWS\WIN32\SapGui\wwi</v>
      </c>
    </row>
    <row r="169" spans="1:1" x14ac:dyDescent="0.4">
      <c r="A169" t="str">
        <f>HYPERLINK("\\10.12.11.20\TFO.FAIT.Share\# ITHELPDESK\1. 설치 프로그램\1_SAP 설치\1. SAP GUI\NW_7.0_Presentation_\PRES1\GUI\WINDOWS\WIN32\SapGui\calsync\bin")</f>
        <v>\\10.12.11.20\TFO.FAIT.Share\# ITHELPDESK\1. 설치 프로그램\1_SAP 설치\1. SAP GUI\NW_7.0_Presentation_\PRES1\GUI\WINDOWS\WIN32\SapGui\calsync\bin</v>
      </c>
    </row>
    <row r="170" spans="1:1" x14ac:dyDescent="0.4">
      <c r="A170" t="str">
        <f>HYPERLINK("\\10.12.11.20\TFO.FAIT.Share\# ITHELPDESK\1. 설치 프로그램\1_SAP 설치\1. SAP GUI\NW_7.0_Presentation_\PRES1\GUI\WINDOWS\WIN32\SapGui\etc\acknowledgements")</f>
        <v>\\10.12.11.20\TFO.FAIT.Share\# ITHELPDESK\1. 설치 프로그램\1_SAP 설치\1. SAP GUI\NW_7.0_Presentation_\PRES1\GUI\WINDOWS\WIN32\SapGui\etc\acknowledgements</v>
      </c>
    </row>
    <row r="171" spans="1:1" x14ac:dyDescent="0.4">
      <c r="A171" t="str">
        <f>HYPERLINK("\\10.12.11.20\TFO.FAIT.Share\# ITHELPDESK\1. 설치 프로그램\1_SAP 설치\1. SAP GUI\NW_7.0_Presentation_\PRES1\GUI\WINDOWS\WIN32\SapGui\etc\certs")</f>
        <v>\\10.12.11.20\TFO.FAIT.Share\# ITHELPDESK\1. 설치 프로그램\1_SAP 설치\1. SAP GUI\NW_7.0_Presentation_\PRES1\GUI\WINDOWS\WIN32\SapGui\etc\certs</v>
      </c>
    </row>
    <row r="172" spans="1:1" x14ac:dyDescent="0.4">
      <c r="A172" t="str">
        <f>HYPERLINK("\\10.12.11.20\TFO.FAIT.Share\# ITHELPDESK\1. 설치 프로그램\1_SAP 설치\1. SAP GUI\NW_7.0_Presentation_\PRES1\GUI\WINDOWS\WIN32\SapGui\etc\PDFL_Resources")</f>
        <v>\\10.12.11.20\TFO.FAIT.Share\# ITHELPDESK\1. 설치 프로그램\1_SAP 설치\1. SAP GUI\NW_7.0_Presentation_\PRES1\GUI\WINDOWS\WIN32\SapGui\etc\PDFL_Resources</v>
      </c>
    </row>
    <row r="173" spans="1:1" x14ac:dyDescent="0.4">
      <c r="A173" t="str">
        <f>HYPERLINK("\\10.12.11.20\TFO.FAIT.Share\# ITHELPDESK\1. 설치 프로그램\1_SAP 설치\1. SAP GUI\NW_7.0_Presentation_\PRES1\GUI\WINDOWS\WIN32\SapGui\etc\PLMIntegration")</f>
        <v>\\10.12.11.20\TFO.FAIT.Share\# ITHELPDESK\1. 설치 프로그램\1_SAP 설치\1. SAP GUI\NW_7.0_Presentation_\PRES1\GUI\WINDOWS\WIN32\SapGui\etc\PLMIntegration</v>
      </c>
    </row>
    <row r="174" spans="1:1" x14ac:dyDescent="0.4">
      <c r="A174" t="str">
        <f>HYPERLINK("\\10.12.11.20\TFO.FAIT.Share\# ITHELPDESK\1. 설치 프로그램\1_SAP 설치\1. SAP GUI\NW_7.0_Presentation_\PRES1\GUI\WINDOWS\WIN32\SapGui\etc\PDFL_Resources\CMap")</f>
        <v>\\10.12.11.20\TFO.FAIT.Share\# ITHELPDESK\1. 설치 프로그램\1_SAP 설치\1. SAP GUI\NW_7.0_Presentation_\PRES1\GUI\WINDOWS\WIN32\SapGui\etc\PDFL_Resources\CMap</v>
      </c>
    </row>
    <row r="175" spans="1:1" x14ac:dyDescent="0.4">
      <c r="A175" t="str">
        <f>HYPERLINK("\\10.12.11.20\TFO.FAIT.Share\# ITHELPDESK\1. 설치 프로그램\1_SAP 설치\1. SAP GUI\NW_7.0_Presentation_\PRES1\GUI\WINDOWS\WIN32\SapGui\etc\PDFL_Resources\Font")</f>
        <v>\\10.12.11.20\TFO.FAIT.Share\# ITHELPDESK\1. 설치 프로그램\1_SAP 설치\1. SAP GUI\NW_7.0_Presentation_\PRES1\GUI\WINDOWS\WIN32\SapGui\etc\PDFL_Resources\Font</v>
      </c>
    </row>
    <row r="176" spans="1:1" x14ac:dyDescent="0.4">
      <c r="A176" t="str">
        <f>HYPERLINK("\\10.12.11.20\TFO.FAIT.Share\# ITHELPDESK\1. 설치 프로그램\1_SAP 설치\1. SAP GUI\NW_7.0_Presentation_\PRES1\GUI\WINDOWS\WIN32\SapGui\etc\PDFL_Resources\Unicode")</f>
        <v>\\10.12.11.20\TFO.FAIT.Share\# ITHELPDESK\1. 설치 프로그램\1_SAP 설치\1. SAP GUI\NW_7.0_Presentation_\PRES1\GUI\WINDOWS\WIN32\SapGui\etc\PDFL_Resources\Unicode</v>
      </c>
    </row>
    <row r="177" spans="1:1" x14ac:dyDescent="0.4">
      <c r="A177" t="str">
        <f>HYPERLINK("\\10.12.11.20\TFO.FAIT.Share\# ITHELPDESK\1. 설치 프로그램\1_SAP 설치\1. SAP GUI\NW_7.0_Presentation_\PRES1\GUI\WINDOWS\WIN32\SapGui\etc\PDFL_Resources\Unicode\ICU")</f>
        <v>\\10.12.11.20\TFO.FAIT.Share\# ITHELPDESK\1. 설치 프로그램\1_SAP 설치\1. SAP GUI\NW_7.0_Presentation_\PRES1\GUI\WINDOWS\WIN32\SapGui\etc\PDFL_Resources\Unicode\ICU</v>
      </c>
    </row>
    <row r="178" spans="1:1" x14ac:dyDescent="0.4">
      <c r="A178" t="str">
        <f>HYPERLINK("\\10.12.11.20\TFO.FAIT.Share\# ITHELPDESK\1. 설치 프로그램\1_SAP 설치\1. SAP GUI\NW_7.0_Presentation_\PRES1\GUI\WINDOWS\WIN32\SapGui\etc\PDFL_Resources\Unicode\Mappings")</f>
        <v>\\10.12.11.20\TFO.FAIT.Share\# ITHELPDESK\1. 설치 프로그램\1_SAP 설치\1. SAP GUI\NW_7.0_Presentation_\PRES1\GUI\WINDOWS\WIN32\SapGui\etc\PDFL_Resources\Unicode\Mappings</v>
      </c>
    </row>
    <row r="179" spans="1:1" x14ac:dyDescent="0.4">
      <c r="A179" t="str">
        <f>HYPERLINK("\\10.12.11.20\TFO.FAIT.Share\# ITHELPDESK\1. 설치 프로그램\1_SAP 설치\1. SAP GUI\NW_7.0_Presentation_\PRES1\GUI\WINDOWS\WIN32\SapGui\etc\PDFL_Resources\Unicode\Mappings\Adobe")</f>
        <v>\\10.12.11.20\TFO.FAIT.Share\# ITHELPDESK\1. 설치 프로그램\1_SAP 설치\1. SAP GUI\NW_7.0_Presentation_\PRES1\GUI\WINDOWS\WIN32\SapGui\etc\PDFL_Resources\Unicode\Mappings\Adobe</v>
      </c>
    </row>
    <row r="180" spans="1:1" x14ac:dyDescent="0.4">
      <c r="A180" t="str">
        <f>HYPERLINK("\\10.12.11.20\TFO.FAIT.Share\# ITHELPDESK\1. 설치 프로그램\1_SAP 설치\1. SAP GUI\NW_7.0_Presentation_\PRES1\GUI\WINDOWS\WIN32\SapGui\etc\PDFL_Resources\Unicode\Mappings\Mac")</f>
        <v>\\10.12.11.20\TFO.FAIT.Share\# ITHELPDESK\1. 설치 프로그램\1_SAP 설치\1. SAP GUI\NW_7.0_Presentation_\PRES1\GUI\WINDOWS\WIN32\SapGui\etc\PDFL_Resources\Unicode\Mappings\Mac</v>
      </c>
    </row>
    <row r="181" spans="1:1" x14ac:dyDescent="0.4">
      <c r="A181" t="str">
        <f>HYPERLINK("\\10.12.11.20\TFO.FAIT.Share\# ITHELPDESK\1. 설치 프로그램\1_SAP 설치\1. SAP GUI\NW_7.0_Presentation_\PRES1\GUI\WINDOWS\WIN32\SapGui\etc\PDFL_Resources\Unicode\Mappings\Win")</f>
        <v>\\10.12.11.20\TFO.FAIT.Share\# ITHELPDESK\1. 설치 프로그램\1_SAP 설치\1. SAP GUI\NW_7.0_Presentation_\PRES1\GUI\WINDOWS\WIN32\SapGui\etc\PDFL_Resources\Unicode\Mappings\Win</v>
      </c>
    </row>
    <row r="182" spans="1:1" x14ac:dyDescent="0.4">
      <c r="A182" t="str">
        <f>HYPERLINK("\\10.12.11.20\TFO.FAIT.Share\# ITHELPDESK\1. 설치 프로그램\1_SAP 설치\1. SAP GUI\NW_7.0_Presentation_\PRES1\GUI\WINDOWS\WIN32\SapGui\GMD\MAPS")</f>
        <v>\\10.12.11.20\TFO.FAIT.Share\# ITHELPDESK\1. 설치 프로그램\1_SAP 설치\1. SAP GUI\NW_7.0_Presentation_\PRES1\GUI\WINDOWS\WIN32\SapGui\GMD\MAPS</v>
      </c>
    </row>
    <row r="183" spans="1:1" x14ac:dyDescent="0.4">
      <c r="A183" t="str">
        <f>HYPERLINK("\\10.12.11.20\TFO.FAIT.Share\# ITHELPDESK\1. 설치 프로그램\1_SAP 설치\1. SAP GUI\NW_7.0_Presentation_\PRES1\GUI\WINDOWS\WIN32\SapGui\Products\Professional")</f>
        <v>\\10.12.11.20\TFO.FAIT.Share\# ITHELPDESK\1. 설치 프로그램\1_SAP 설치\1. SAP GUI\NW_7.0_Presentation_\PRES1\GUI\WINDOWS\WIN32\SapGui\Products\Professional</v>
      </c>
    </row>
    <row r="184" spans="1:1" x14ac:dyDescent="0.4">
      <c r="A184" t="str">
        <f>HYPERLINK("\\10.12.11.20\TFO.FAIT.Share\# ITHELPDESK\1. 설치 프로그램\1_SAP 설치\1. SAP GUI\NW_7.0_Presentation_\PRES1\GUI\WINDOWS\WIN32\SapGui\Program\2DPDF")</f>
        <v>\\10.12.11.20\TFO.FAIT.Share\# ITHELPDESK\1. 설치 프로그램\1_SAP 설치\1. SAP GUI\NW_7.0_Presentation_\PRES1\GUI\WINDOWS\WIN32\SapGui\Program\2DPDF</v>
      </c>
    </row>
    <row r="185" spans="1:1" x14ac:dyDescent="0.4">
      <c r="A185" t="str">
        <f>HYPERLINK("\\10.12.11.20\TFO.FAIT.Share\# ITHELPDESK\1. 설치 프로그램\1_SAP 설치\1. SAP GUI\NW_7.0_Presentation_\PRES1\GUI\WINDOWS\WIN32\SapGui\Program\C")</f>
        <v>\\10.12.11.20\TFO.FAIT.Share\# ITHELPDESK\1. 설치 프로그램\1_SAP 설치\1. SAP GUI\NW_7.0_Presentation_\PRES1\GUI\WINDOWS\WIN32\SapGui\Program\C</v>
      </c>
    </row>
    <row r="186" spans="1:1" x14ac:dyDescent="0.4">
      <c r="A186" t="str">
        <f>HYPERLINK("\\10.12.11.20\TFO.FAIT.Share\# ITHELPDESK\1. 설치 프로그램\1_SAP 설치\1. SAP GUI\NW_7.0_Presentation_\PRES1\GUI\WINDOWS\WIN32\SapGui\Program\de")</f>
        <v>\\10.12.11.20\TFO.FAIT.Share\# ITHELPDESK\1. 설치 프로그램\1_SAP 설치\1. SAP GUI\NW_7.0_Presentation_\PRES1\GUI\WINDOWS\WIN32\SapGui\Program\de</v>
      </c>
    </row>
    <row r="187" spans="1:1" x14ac:dyDescent="0.4">
      <c r="A187" t="str">
        <f>HYPERLINK("\\10.12.11.20\TFO.FAIT.Share\# ITHELPDESK\1. 설치 프로그램\1_SAP 설치\1. SAP GUI\NW_7.0_Presentation_\PRES1\GUI\WINDOWS\WIN32\SapGui\Program\es")</f>
        <v>\\10.12.11.20\TFO.FAIT.Share\# ITHELPDESK\1. 설치 프로그램\1_SAP 설치\1. SAP GUI\NW_7.0_Presentation_\PRES1\GUI\WINDOWS\WIN32\SapGui\Program\es</v>
      </c>
    </row>
    <row r="188" spans="1:1" x14ac:dyDescent="0.4">
      <c r="A188" t="str">
        <f>HYPERLINK("\\10.12.11.20\TFO.FAIT.Share\# ITHELPDESK\1. 설치 프로그램\1_SAP 설치\1. SAP GUI\NW_7.0_Presentation_\PRES1\GUI\WINDOWS\WIN32\SapGui\Program\fr")</f>
        <v>\\10.12.11.20\TFO.FAIT.Share\# ITHELPDESK\1. 설치 프로그램\1_SAP 설치\1. SAP GUI\NW_7.0_Presentation_\PRES1\GUI\WINDOWS\WIN32\SapGui\Program\fr</v>
      </c>
    </row>
    <row r="189" spans="1:1" x14ac:dyDescent="0.4">
      <c r="A189" t="str">
        <f>HYPERLINK("\\10.12.11.20\TFO.FAIT.Share\# ITHELPDESK\1. 설치 프로그램\1_SAP 설치\1. SAP GUI\NW_7.0_Presentation_\PRES1\GUI\WINDOWS\WIN32\SapGui\Program\it")</f>
        <v>\\10.12.11.20\TFO.FAIT.Share\# ITHELPDESK\1. 설치 프로그램\1_SAP 설치\1. SAP GUI\NW_7.0_Presentation_\PRES1\GUI\WINDOWS\WIN32\SapGui\Program\it</v>
      </c>
    </row>
    <row r="190" spans="1:1" x14ac:dyDescent="0.4">
      <c r="A190" t="str">
        <f>HYPERLINK("\\10.12.11.20\TFO.FAIT.Share\# ITHELPDESK\1. 설치 프로그램\1_SAP 설치\1. SAP GUI\NW_7.0_Presentation_\PRES1\GUI\WINDOWS\WIN32\SapGui\Program\JaPCK")</f>
        <v>\\10.12.11.20\TFO.FAIT.Share\# ITHELPDESK\1. 설치 프로그램\1_SAP 설치\1. SAP GUI\NW_7.0_Presentation_\PRES1\GUI\WINDOWS\WIN32\SapGui\Program\JaPCK</v>
      </c>
    </row>
    <row r="191" spans="1:1" x14ac:dyDescent="0.4">
      <c r="A191" t="str">
        <f>HYPERLINK("\\10.12.11.20\TFO.FAIT.Share\# ITHELPDESK\1. 설치 프로그램\1_SAP 설치\1. SAP GUI\NW_7.0_Presentation_\PRES1\GUI\WINDOWS\WIN32\SapGui\Program\ko")</f>
        <v>\\10.12.11.20\TFO.FAIT.Share\# ITHELPDESK\1. 설치 프로그램\1_SAP 설치\1. SAP GUI\NW_7.0_Presentation_\PRES1\GUI\WINDOWS\WIN32\SapGui\Program\ko</v>
      </c>
    </row>
    <row r="192" spans="1:1" x14ac:dyDescent="0.4">
      <c r="A192" t="str">
        <f>HYPERLINK("\\10.12.11.20\TFO.FAIT.Share\# ITHELPDESK\1. 설치 프로그램\1_SAP 설치\1. SAP GUI\NW_7.0_Presentation_\PRES1\GUI\WINDOWS\WIN32\SapGui\Program\ru")</f>
        <v>\\10.12.11.20\TFO.FAIT.Share\# ITHELPDESK\1. 설치 프로그램\1_SAP 설치\1. SAP GUI\NW_7.0_Presentation_\PRES1\GUI\WINDOWS\WIN32\SapGui\Program\ru</v>
      </c>
    </row>
    <row r="193" spans="1:1" x14ac:dyDescent="0.4">
      <c r="A193" t="str">
        <f>HYPERLINK("\\10.12.11.20\TFO.FAIT.Share\# ITHELPDESK\1. 설치 프로그램\1_SAP 설치\1. SAP GUI\NW_7.0_Presentation_\PRES1\GUI\WINDOWS\WIN32\SapGui\Program\ZhBIG5")</f>
        <v>\\10.12.11.20\TFO.FAIT.Share\# ITHELPDESK\1. 설치 프로그램\1_SAP 설치\1. SAP GUI\NW_7.0_Presentation_\PRES1\GUI\WINDOWS\WIN32\SapGui\Program\ZhBIG5</v>
      </c>
    </row>
    <row r="194" spans="1:1" x14ac:dyDescent="0.4">
      <c r="A194" t="str">
        <f>HYPERLINK("\\10.12.11.20\TFO.FAIT.Share\# ITHELPDESK\1. 설치 프로그램\1_SAP 설치\1. SAP GUI\NW_7.0_Presentation_\PRES1\GUI\WINDOWS\WIN32\SapGui\Program\ZhGBK")</f>
        <v>\\10.12.11.20\TFO.FAIT.Share\# ITHELPDESK\1. 설치 프로그램\1_SAP 설치\1. SAP GUI\NW_7.0_Presentation_\PRES1\GUI\WINDOWS\WIN32\SapGui\Program\ZhGBK</v>
      </c>
    </row>
    <row r="195" spans="1:1" x14ac:dyDescent="0.4">
      <c r="A195" t="str">
        <f>HYPERLINK("\\10.12.11.20\TFO.FAIT.Share\# ITHELPDESK\1. 설치 프로그램\1_SAP 설치\1. SAP GUI\NW_7.0_Presentation_\PRES1\GUI\WINDOWS\WIN32\SapGui\rfcsdk\help")</f>
        <v>\\10.12.11.20\TFO.FAIT.Share\# ITHELPDESK\1. 설치 프로그램\1_SAP 설치\1. SAP GUI\NW_7.0_Presentation_\PRES1\GUI\WINDOWS\WIN32\SapGui\rfcsdk\help</v>
      </c>
    </row>
    <row r="196" spans="1:1" x14ac:dyDescent="0.4">
      <c r="A196" t="str">
        <f>HYPERLINK("\\10.12.11.20\TFO.FAIT.Share\# ITHELPDESK\1. 설치 프로그램\1_SAP 설치\1. SAP GUI\NW_7.0_Presentation_\PRES1\GUI\WINDOWS\WIN32\SapGui\rfcsdk\include")</f>
        <v>\\10.12.11.20\TFO.FAIT.Share\# ITHELPDESK\1. 설치 프로그램\1_SAP 설치\1. SAP GUI\NW_7.0_Presentation_\PRES1\GUI\WINDOWS\WIN32\SapGui\rfcsdk\include</v>
      </c>
    </row>
    <row r="197" spans="1:1" x14ac:dyDescent="0.4">
      <c r="A197" t="str">
        <f>HYPERLINK("\\10.12.11.20\TFO.FAIT.Share\# ITHELPDESK\1. 설치 프로그램\1_SAP 설치\1. SAP GUI\NW_7.0_Presentation_\PRES1\GUI\WINDOWS\WIN32\SapGui\rfcsdk\lib")</f>
        <v>\\10.12.11.20\TFO.FAIT.Share\# ITHELPDESK\1. 설치 프로그램\1_SAP 설치\1. SAP GUI\NW_7.0_Presentation_\PRES1\GUI\WINDOWS\WIN32\SapGui\rfcsdk\lib</v>
      </c>
    </row>
    <row r="198" spans="1:1" x14ac:dyDescent="0.4">
      <c r="A198" t="str">
        <f>HYPERLINK("\\10.12.11.20\TFO.FAIT.Share\# ITHELPDESK\1. 설치 프로그램\1_SAP 설치\1. SAP GUI\NW_7.0_Presentation_\PRES1\GUI\WINDOWS\WIN32\SapGui\rfcsdk\text")</f>
        <v>\\10.12.11.20\TFO.FAIT.Share\# ITHELPDESK\1. 설치 프로그램\1_SAP 설치\1. SAP GUI\NW_7.0_Presentation_\PRES1\GUI\WINDOWS\WIN32\SapGui\rfcsdk\text</v>
      </c>
    </row>
    <row r="199" spans="1:1" x14ac:dyDescent="0.4">
      <c r="A199" t="str">
        <f>HYPERLINK("\\10.12.11.20\TFO.FAIT.Share\# ITHELPDESK\1. 설치 프로그램\1_SAP 설치\1. SAP GUI\NW_7.0_Presentation_\PRES1\GUI\WINDOWS\WIN32\SapGui\rfcsdk\help\HTMLHELP_Viewer")</f>
        <v>\\10.12.11.20\TFO.FAIT.Share\# ITHELPDESK\1. 설치 프로그램\1_SAP 설치\1. SAP GUI\NW_7.0_Presentation_\PRES1\GUI\WINDOWS\WIN32\SapGui\rfcsdk\help\HTMLHELP_Viewer</v>
      </c>
    </row>
    <row r="200" spans="1:1" x14ac:dyDescent="0.4">
      <c r="A200" t="str">
        <f>HYPERLINK("\\10.12.11.20\TFO.FAIT.Share\# ITHELPDESK\1. 설치 프로그램\1_SAP 설치\1. SAP GUI\NW_7.0_Presentation_\PRES1\GUI\WINDOWS\WIN32\SapGui\RW\DE")</f>
        <v>\\10.12.11.20\TFO.FAIT.Share\# ITHELPDESK\1. 설치 프로그램\1_SAP 설치\1. SAP GUI\NW_7.0_Presentation_\PRES1\GUI\WINDOWS\WIN32\SapGui\RW\DE</v>
      </c>
    </row>
    <row r="201" spans="1:1" x14ac:dyDescent="0.4">
      <c r="A201" t="str">
        <f>HYPERLINK("\\10.12.11.20\TFO.FAIT.Share\# ITHELPDESK\1. 설치 프로그램\1_SAP 설치\1. SAP GUI\NW_7.0_Presentation_\PRES1\GUI\WINDOWS\WIN32\SapGui\RW\EN")</f>
        <v>\\10.12.11.20\TFO.FAIT.Share\# ITHELPDESK\1. 설치 프로그램\1_SAP 설치\1. SAP GUI\NW_7.0_Presentation_\PRES1\GUI\WINDOWS\WIN32\SapGui\RW\EN</v>
      </c>
    </row>
    <row r="202" spans="1:1" x14ac:dyDescent="0.4">
      <c r="A202" t="str">
        <f>HYPERLINK("\\10.12.11.20\TFO.FAIT.Share\# ITHELPDESK\1. 설치 프로그램\1_SAP 설치\1. SAP GUI\NW_7.0_Presentation_\PRES1\GUI\WINDOWS\WIN32\SapGui\RW\JA")</f>
        <v>\\10.12.11.20\TFO.FAIT.Share\# ITHELPDESK\1. 설치 프로그램\1_SAP 설치\1. SAP GUI\NW_7.0_Presentation_\PRES1\GUI\WINDOWS\WIN32\SapGui\RW\JA</v>
      </c>
    </row>
    <row r="203" spans="1:1" x14ac:dyDescent="0.4">
      <c r="A203" t="str">
        <f>HYPERLINK("\\10.12.11.20\TFO.FAIT.Share\# ITHELPDESK\1. 설치 프로그램\1_SAP 설치\1. SAP GUI\NW_7.0_Presentation_\PRES1\GUI\WINDOWS\WIN32\SapGui\themes\enjoy")</f>
        <v>\\10.12.11.20\TFO.FAIT.Share\# ITHELPDESK\1. 설치 프로그램\1_SAP 설치\1. SAP GUI\NW_7.0_Presentation_\PRES1\GUI\WINDOWS\WIN32\SapGui\themes\enjoy</v>
      </c>
    </row>
    <row r="204" spans="1:1" x14ac:dyDescent="0.4">
      <c r="A204" t="str">
        <f>HYPERLINK("\\10.12.11.20\TFO.FAIT.Share\# ITHELPDESK\1. 설치 프로그램\1_SAP 설치\1. SAP GUI\NW_7.0_Presentation_\PRES1\GUI\WINDOWS\WIN32\SapGui\themes\HighCont")</f>
        <v>\\10.12.11.20\TFO.FAIT.Share\# ITHELPDESK\1. 설치 프로그램\1_SAP 설치\1. SAP GUI\NW_7.0_Presentation_\PRES1\GUI\WINDOWS\WIN32\SapGui\themes\HighCont</v>
      </c>
    </row>
    <row r="205" spans="1:1" x14ac:dyDescent="0.4">
      <c r="A205" t="str">
        <f>HYPERLINK("\\10.12.11.20\TFO.FAIT.Share\# ITHELPDESK\1. 설치 프로그램\1_SAP 설치\1. SAP GUI\NW_7.0_Presentation_\PRES1\GUI\WINDOWS\WIN32\SapGui\themes\streamline")</f>
        <v>\\10.12.11.20\TFO.FAIT.Share\# ITHELPDESK\1. 설치 프로그램\1_SAP 설치\1. SAP GUI\NW_7.0_Presentation_\PRES1\GUI\WINDOWS\WIN32\SapGui\themes\streamline</v>
      </c>
    </row>
    <row r="206" spans="1:1" x14ac:dyDescent="0.4">
      <c r="A206" t="str">
        <f>HYPERLINK("\\10.12.11.20\TFO.FAIT.Share\# ITHELPDESK\1. 설치 프로그램\1_SAP 설치\1. SAP GUI\NW_7.0_Presentation_\PRES1\GUI\WINDOWS\WIN32\SapGui\themes\Tradeshow")</f>
        <v>\\10.12.11.20\TFO.FAIT.Share\# ITHELPDESK\1. 설치 프로그램\1_SAP 설치\1. SAP GUI\NW_7.0_Presentation_\PRES1\GUI\WINDOWS\WIN32\SapGui\themes\Tradeshow</v>
      </c>
    </row>
    <row r="207" spans="1:1" x14ac:dyDescent="0.4">
      <c r="A207" t="str">
        <f>HYPERLINK("\\10.12.11.20\TFO.FAIT.Share\# ITHELPDESK\1. 설치 프로그램\1_SAP 설치\1. SAP GUI\NW_7.0_Presentation_\PRES1\GUI\WINDOWS\WIN32\SapGui\VVCP\Driver")</f>
        <v>\\10.12.11.20\TFO.FAIT.Share\# ITHELPDESK\1. 설치 프로그램\1_SAP 설치\1. SAP GUI\NW_7.0_Presentation_\PRES1\GUI\WINDOWS\WIN32\SapGui\VVCP\Driver</v>
      </c>
    </row>
    <row r="208" spans="1:1" x14ac:dyDescent="0.4">
      <c r="A208" t="str">
        <f>HYPERLINK("\\10.12.11.20\TFO.FAIT.Share\# ITHELPDESK\1. 설치 프로그램\1_SAP 설치\1. SAP GUI\NW_7.0_Presentation_\PRES1\GUI\WINDOWS\WIN32\SapGui\VVCP\encoding")</f>
        <v>\\10.12.11.20\TFO.FAIT.Share\# ITHELPDESK\1. 설치 프로그램\1_SAP 설치\1. SAP GUI\NW_7.0_Presentation_\PRES1\GUI\WINDOWS\WIN32\SapGui\VVCP\encoding</v>
      </c>
    </row>
    <row r="209" spans="1:1" x14ac:dyDescent="0.4">
      <c r="A209" t="str">
        <f>HYPERLINK("\\10.12.11.20\TFO.FAIT.Share\# ITHELPDESK\1. 설치 프로그램\1_SAP 설치\1. SAP GUI\NW_7.0_Presentation_\PRES1\GUI\WINDOWS\WIN32\SapGui\VVCP\Lib")</f>
        <v>\\10.12.11.20\TFO.FAIT.Share\# ITHELPDESK\1. 설치 프로그램\1_SAP 설치\1. SAP GUI\NW_7.0_Presentation_\PRES1\GUI\WINDOWS\WIN32\SapGui\VVCP\Lib</v>
      </c>
    </row>
    <row r="210" spans="1:1" x14ac:dyDescent="0.4">
      <c r="A210" t="str">
        <f>HYPERLINK("\\10.12.11.20\TFO.FAIT.Share\# ITHELPDESK\1. 설치 프로그램\1_SAP 설치\1. SAP GUI\NW_7.0_Presentation_\PRES1\GUI\WINDOWS\WIN32\SapGui\VVCP\Lib\tk")</f>
        <v>\\10.12.11.20\TFO.FAIT.Share\# ITHELPDESK\1. 설치 프로그램\1_SAP 설치\1. SAP GUI\NW_7.0_Presentation_\PRES1\GUI\WINDOWS\WIN32\SapGui\VVCP\Lib\tk</v>
      </c>
    </row>
    <row r="211" spans="1:1" x14ac:dyDescent="0.4">
      <c r="A211" t="str">
        <f>HYPERLINK("\\10.12.11.20\TFO.FAIT.Share\# ITHELPDESK\1. 설치 프로그램\1_SAP 설치\1. SAP GUI\NW_7.0_Presentation_\PRES1\GUI\WINDOWS\WIN32\SapGui\wwi\GRAPHICS")</f>
        <v>\\10.12.11.20\TFO.FAIT.Share\# ITHELPDESK\1. 설치 프로그램\1_SAP 설치\1. SAP GUI\NW_7.0_Presentation_\PRES1\GUI\WINDOWS\WIN32\SapGui\wwi\GRAPHICS</v>
      </c>
    </row>
    <row r="212" spans="1:1" x14ac:dyDescent="0.4">
      <c r="A212" t="str">
        <f>HYPERLINK("\\10.12.11.20\TFO.FAIT.Share\# ITHELPDESK\1. 설치 프로그램\1_SAP 설치\1. SAP GUI\NW_7.0_Presentation_\PRES1\GUI\WINDOWS\WIN32\SapGui\wwi\Lang")</f>
        <v>\\10.12.11.20\TFO.FAIT.Share\# ITHELPDESK\1. 설치 프로그램\1_SAP 설치\1. SAP GUI\NW_7.0_Presentation_\PRES1\GUI\WINDOWS\WIN32\SapGui\wwi\Lang</v>
      </c>
    </row>
    <row r="213" spans="1:1" x14ac:dyDescent="0.4">
      <c r="A213" t="str">
        <f>HYPERLINK("\\10.12.11.20\TFO.FAIT.Share\# ITHELPDESK\1. 설치 프로그램\1_SAP 설치\1. SAP GUI\NW_7.0_Presentation_\PRES1\GUI\WINDOWS\WIN32\SapGui\wwi\layout")</f>
        <v>\\10.12.11.20\TFO.FAIT.Share\# ITHELPDESK\1. 설치 프로그램\1_SAP 설치\1. SAP GUI\NW_7.0_Presentation_\PRES1\GUI\WINDOWS\WIN32\SapGui\wwi\layout</v>
      </c>
    </row>
    <row r="214" spans="1:1" x14ac:dyDescent="0.4">
      <c r="A214" t="str">
        <f>HYPERLINK("\\10.12.11.20\TFO.FAIT.Share\# ITHELPDESK\1. 설치 프로그램\1_SAP 설치\1. SAP GUI\NW_7.0_Presentation_\PRES1\GUI\WINDOWS\WIN32\SapGui\wwi\Wizard")</f>
        <v>\\10.12.11.20\TFO.FAIT.Share\# ITHELPDESK\1. 설치 프로그램\1_SAP 설치\1. SAP GUI\NW_7.0_Presentation_\PRES1\GUI\WINDOWS\WIN32\SapGui\wwi\Wizard</v>
      </c>
    </row>
    <row r="215" spans="1:1" x14ac:dyDescent="0.4">
      <c r="A215" t="str">
        <f>HYPERLINK("\\10.12.11.20\TFO.FAIT.Share\# ITHELPDESK\1. 설치 프로그램\1_SAP 설치\1. SAP GUI\NW_7.0_Presentation_\PRES1\GUI\WINDOWS\WIN32\SEM\MC")</f>
        <v>\\10.12.11.20\TFO.FAIT.Share\# ITHELPDESK\1. 설치 프로그램\1_SAP 설치\1. SAP GUI\NW_7.0_Presentation_\PRES1\GUI\WINDOWS\WIN32\SEM\MC</v>
      </c>
    </row>
    <row r="216" spans="1:1" x14ac:dyDescent="0.4">
      <c r="A216" t="str">
        <f>HYPERLINK("\\10.12.11.20\TFO.FAIT.Share\# ITHELPDESK\1. 설치 프로그램\1_SAP 설치\1. SAP GUI\NW_7.0_Presentation_\PRES1\GUI\WINDOWS\WIN32\Setup\DS")</f>
        <v>\\10.12.11.20\TFO.FAIT.Share\# ITHELPDESK\1. 설치 프로그램\1_SAP 설치\1. SAP GUI\NW_7.0_Presentation_\PRES1\GUI\WINDOWS\WIN32\Setup\DS</v>
      </c>
    </row>
    <row r="217" spans="1:1" x14ac:dyDescent="0.4">
      <c r="A217" t="str">
        <f>HYPERLINK("\\10.12.11.20\TFO.FAIT.Share\# ITHELPDESK\1. 설치 프로그램\1_SAP 설치\1. SAP GUI\NW_7.0_Presentation_\PRES1\GUI\WINDOWS\WIN32\Setup\SAL")</f>
        <v>\\10.12.11.20\TFO.FAIT.Share\# ITHELPDESK\1. 설치 프로그램\1_SAP 설치\1. SAP GUI\NW_7.0_Presentation_\PRES1\GUI\WINDOWS\WIN32\Setup\SAL</v>
      </c>
    </row>
    <row r="218" spans="1:1" x14ac:dyDescent="0.4">
      <c r="A218" t="str">
        <f>HYPERLINK("\\10.12.11.20\TFO.FAIT.Share\# ITHELPDESK\1. 설치 프로그램\1_SAP 설치\1. SAP GUI\NW_7.0_Presentation_\PRES1\GUI\WINDOWS\WIN32\Setup\signatures")</f>
        <v>\\10.12.11.20\TFO.FAIT.Share\# ITHELPDESK\1. 설치 프로그램\1_SAP 설치\1. SAP GUI\NW_7.0_Presentation_\PRES1\GUI\WINDOWS\WIN32\Setup\signatures</v>
      </c>
    </row>
    <row r="219" spans="1:1" x14ac:dyDescent="0.4">
      <c r="A219" t="str">
        <f>HYPERLINK("\\10.12.11.20\TFO.FAIT.Share\# ITHELPDESK\1. 설치 프로그램\1_SAP 설치\1. SAP GUI\NW_7.0_Presentation_\PRES1\GUI\WINDOWS\WIN32\Setup\Updater")</f>
        <v>\\10.12.11.20\TFO.FAIT.Share\# ITHELPDESK\1. 설치 프로그램\1_SAP 설치\1. SAP GUI\NW_7.0_Presentation_\PRES1\GUI\WINDOWS\WIN32\Setup\Updater</v>
      </c>
    </row>
    <row r="220" spans="1:1" x14ac:dyDescent="0.4">
      <c r="A220" t="str">
        <f>HYPERLINK("\\10.12.11.20\TFO.FAIT.Share\# ITHELPDESK\1. 설치 프로그램\1_SAP 설치\1. SAP GUI\NW_7.0_Presentation_\PRES1\GUI\WINDOWS\WIN32\system\SAP")</f>
        <v>\\10.12.11.20\TFO.FAIT.Share\# ITHELPDESK\1. 설치 프로그램\1_SAP 설치\1. SAP GUI\NW_7.0_Presentation_\PRES1\GUI\WINDOWS\WIN32\system\SAP</v>
      </c>
    </row>
    <row r="221" spans="1:1" x14ac:dyDescent="0.4">
      <c r="A221" t="str">
        <f>HYPERLINK("\\10.12.11.20\TFO.FAIT.Share\# ITHELPDESK\1. 설치 프로그램\1_SAP 설치\1. SAP GUI\NW_7.0_Presentation_\PRES1\GUI\WINDOWS\WIN32\system\Unicode")</f>
        <v>\\10.12.11.20\TFO.FAIT.Share\# ITHELPDESK\1. 설치 프로그램\1_SAP 설치\1. SAP GUI\NW_7.0_Presentation_\PRES1\GUI\WINDOWS\WIN32\system\Unicode</v>
      </c>
    </row>
    <row r="222" spans="1:1" x14ac:dyDescent="0.4">
      <c r="A222" t="str">
        <f>HYPERLINK("\\10.12.11.20\TFO.FAIT.Share\# ITHELPDESK\1. 설치 프로그램\1_SAP 설치\1. SAP GUI\NW_7.0_Presentation_\PRES1\GUI\WINDOWS\WIN32\system\VC10")</f>
        <v>\\10.12.11.20\TFO.FAIT.Share\# ITHELPDESK\1. 설치 프로그램\1_SAP 설치\1. SAP GUI\NW_7.0_Presentation_\PRES1\GUI\WINDOWS\WIN32\system\VC10</v>
      </c>
    </row>
    <row r="223" spans="1:1" x14ac:dyDescent="0.4">
      <c r="A223" t="str">
        <f>HYPERLINK("\\10.12.11.20\TFO.FAIT.Share\# ITHELPDESK\1. 설치 프로그램\1_SAP 설치\1. SAP GUI\NW_7.0_Presentation_\PRES1\GUI\WINDOWS\WIN32\system\SAP\lang")</f>
        <v>\\10.12.11.20\TFO.FAIT.Share\# ITHELPDESK\1. 설치 프로그램\1_SAP 설치\1. SAP GUI\NW_7.0_Presentation_\PRES1\GUI\WINDOWS\WIN32\system\SAP\lang</v>
      </c>
    </row>
    <row r="224" spans="1:1" x14ac:dyDescent="0.4">
      <c r="A224" t="str">
        <f>HYPERLINK("\\10.12.11.20\TFO.FAIT.Share\# ITHELPDESK\1. 설치 프로그램\1_SAP 설치\1. SAP GUI\NW_7.0_Presentation_\PRES1\NT\AMD64")</f>
        <v>\\10.12.11.20\TFO.FAIT.Share\# ITHELPDESK\1. 설치 프로그램\1_SAP 설치\1. SAP GUI\NW_7.0_Presentation_\PRES1\NT\AMD64</v>
      </c>
    </row>
    <row r="225" spans="1:1" x14ac:dyDescent="0.4">
      <c r="A225" t="str">
        <f>HYPERLINK("\\10.12.11.20\TFO.FAIT.Share\# ITHELPDESK\1. 설치 프로그램\1_SAP 설치\1. SAP GUI\NW_7.0_Presentation_\PRES1\NT\I386")</f>
        <v>\\10.12.11.20\TFO.FAIT.Share\# ITHELPDESK\1. 설치 프로그램\1_SAP 설치\1. SAP GUI\NW_7.0_Presentation_\PRES1\NT\I386</v>
      </c>
    </row>
    <row r="226" spans="1:1" x14ac:dyDescent="0.4">
      <c r="A226" t="str">
        <f>HYPERLINK("\\10.12.11.20\TFO.FAIT.Share\# ITHELPDESK\1. 설치 프로그램\1_SAP 설치\1. SAP GUI\NW_7.0_Presentation_\PRES1\NT\IA64")</f>
        <v>\\10.12.11.20\TFO.FAIT.Share\# ITHELPDESK\1. 설치 프로그램\1_SAP 설치\1. SAP GUI\NW_7.0_Presentation_\PRES1\NT\IA64</v>
      </c>
    </row>
    <row r="227" spans="1:1" x14ac:dyDescent="0.4">
      <c r="A227" t="str">
        <f>HYPERLINK("\\10.12.11.20\TFO.FAIT.Share\# ITHELPDESK\1. 설치 프로그램\1_SAP 설치\1. SAP GUI\NW_7.0_Presentation_\PRES1\NT\AMD64\MMC")</f>
        <v>\\10.12.11.20\TFO.FAIT.Share\# ITHELPDESK\1. 설치 프로그램\1_SAP 설치\1. SAP GUI\NW_7.0_Presentation_\PRES1\NT\AMD64\MMC</v>
      </c>
    </row>
    <row r="228" spans="1:1" x14ac:dyDescent="0.4">
      <c r="A228" t="str">
        <f>HYPERLINK("\\10.12.11.20\TFO.FAIT.Share\# ITHELPDESK\1. 설치 프로그램\1_SAP 설치\1. SAP GUI\NW_7.0_Presentation_\PRES1\NT\I386\MMC")</f>
        <v>\\10.12.11.20\TFO.FAIT.Share\# ITHELPDESK\1. 설치 프로그램\1_SAP 설치\1. SAP GUI\NW_7.0_Presentation_\PRES1\NT\I386\MMC</v>
      </c>
    </row>
    <row r="229" spans="1:1" x14ac:dyDescent="0.4">
      <c r="A229" t="str">
        <f>HYPERLINK("\\10.12.11.20\TFO.FAIT.Share\# ITHELPDESK\1. 설치 프로그램\1_SAP 설치\1. SAP GUI\NW_7.0_Presentation_\PRES1\NT\IA64\MMC")</f>
        <v>\\10.12.11.20\TFO.FAIT.Share\# ITHELPDESK\1. 설치 프로그램\1_SAP 설치\1. SAP GUI\NW_7.0_Presentation_\PRES1\NT\IA64\MMC</v>
      </c>
    </row>
    <row r="230" spans="1:1" x14ac:dyDescent="0.4">
      <c r="A230" t="str">
        <f>HYPERLINK("\\10.12.11.20\TFO.FAIT.Share\# ITHELPDESK\1. 설치 프로그램\1_SAP 설치\1. SAP GUI\NW_7.0_Presentation_\PRES1\nwbc\NWBC")</f>
        <v>\\10.12.11.20\TFO.FAIT.Share\# ITHELPDESK\1. 설치 프로그램\1_SAP 설치\1. SAP GUI\NW_7.0_Presentation_\PRES1\nwbc\NWBC</v>
      </c>
    </row>
    <row r="231" spans="1:1" x14ac:dyDescent="0.4">
      <c r="A231" t="str">
        <f>HYPERLINK("\\10.12.11.20\TFO.FAIT.Share\# ITHELPDESK\1. 설치 프로그램\1_SAP 설치\1. SAP GUI\NW_7.0_Presentation_\PRES1\nwbc\setup")</f>
        <v>\\10.12.11.20\TFO.FAIT.Share\# ITHELPDESK\1. 설치 프로그램\1_SAP 설치\1. SAP GUI\NW_7.0_Presentation_\PRES1\nwbc\setup</v>
      </c>
    </row>
    <row r="232" spans="1:1" x14ac:dyDescent="0.4">
      <c r="A232" t="str">
        <f>HYPERLINK("\\10.12.11.20\TFO.FAIT.Share\# ITHELPDESK\1. 설치 프로그램\1_SAP 설치\1. SAP GUI\NW_7.0_Presentation_\PRES1\nwbc\System")</f>
        <v>\\10.12.11.20\TFO.FAIT.Share\# ITHELPDESK\1. 설치 프로그램\1_SAP 설치\1. SAP GUI\NW_7.0_Presentation_\PRES1\nwbc\System</v>
      </c>
    </row>
    <row r="233" spans="1:1" x14ac:dyDescent="0.4">
      <c r="A233" t="str">
        <f>HYPERLINK("\\10.12.11.20\TFO.FAIT.Share\# ITHELPDESK\1. 설치 프로그램\1_SAP 설치\1. SAP GUI\NW_7.0_Presentation_\PRES1\nwbc\NWBC\Configuration")</f>
        <v>\\10.12.11.20\TFO.FAIT.Share\# ITHELPDESK\1. 설치 프로그램\1_SAP 설치\1. SAP GUI\NW_7.0_Presentation_\PRES1\nwbc\NWBC\Configuration</v>
      </c>
    </row>
    <row r="234" spans="1:1" x14ac:dyDescent="0.4">
      <c r="A234" t="str">
        <f>HYPERLINK("\\10.12.11.20\TFO.FAIT.Share\# ITHELPDESK\1. 설치 프로그램\1_SAP 설치\1. SAP GUI\NW_7.0_Presentation_\PRES1\nwbc\NWBC\Documentation")</f>
        <v>\\10.12.11.20\TFO.FAIT.Share\# ITHELPDESK\1. 설치 프로그램\1_SAP 설치\1. SAP GUI\NW_7.0_Presentation_\PRES1\nwbc\NWBC\Documentation</v>
      </c>
    </row>
    <row r="235" spans="1:1" x14ac:dyDescent="0.4">
      <c r="A235" t="str">
        <f>HYPERLINK("\\10.12.11.20\TFO.FAIT.Share\# ITHELPDESK\1. 설치 프로그램\1_SAP 설치\1. SAP GUI\NW_7.0_Presentation_\PRES1\nwbc\NWBC\Lang")</f>
        <v>\\10.12.11.20\TFO.FAIT.Share\# ITHELPDESK\1. 설치 프로그램\1_SAP 설치\1. SAP GUI\NW_7.0_Presentation_\PRES1\nwbc\NWBC\Lang</v>
      </c>
    </row>
    <row r="236" spans="1:1" x14ac:dyDescent="0.4">
      <c r="A236" t="str">
        <f>HYPERLINK("\\10.12.11.20\TFO.FAIT.Share\# ITHELPDESK\1. 설치 프로그램\1_SAP 설치\1. SAP GUI\NW_7.0_Presentation_\PRES1\nwbc\setup\DS")</f>
        <v>\\10.12.11.20\TFO.FAIT.Share\# ITHELPDESK\1. 설치 프로그램\1_SAP 설치\1. SAP GUI\NW_7.0_Presentation_\PRES1\nwbc\setup\DS</v>
      </c>
    </row>
    <row r="237" spans="1:1" x14ac:dyDescent="0.4">
      <c r="A237" t="str">
        <f>HYPERLINK("\\10.12.11.20\TFO.FAIT.Share\# ITHELPDESK\1. 설치 프로그램\1_SAP 설치\1. SAP GUI\NW_7.0_Presentation_\PRES1\nwbc\setup\signatures")</f>
        <v>\\10.12.11.20\TFO.FAIT.Share\# ITHELPDESK\1. 설치 프로그램\1_SAP 설치\1. SAP GUI\NW_7.0_Presentation_\PRES1\nwbc\setup\signatures</v>
      </c>
    </row>
    <row r="238" spans="1:1" x14ac:dyDescent="0.4">
      <c r="A238" t="str">
        <f>HYPERLINK("\\10.12.11.20\TFO.FAIT.Share\# ITHELPDESK\1. 설치 프로그램\1_SAP 설치\1. SAP GUI\NW_7.0_Presentation_\PRES1\nwbc\System\VC10")</f>
        <v>\\10.12.11.20\TFO.FAIT.Share\# ITHELPDESK\1. 설치 프로그램\1_SAP 설치\1. SAP GUI\NW_7.0_Presentation_\PRES1\nwbc\System\VC10</v>
      </c>
    </row>
    <row r="239" spans="1:1" x14ac:dyDescent="0.4">
      <c r="A239" t="str">
        <f>HYPERLINK("\\10.12.11.20\TFO.FAIT.Share\# ITHELPDESK\1. 설치 프로그램\1_SAP 설치\1. SAP GUI\NW_7.0_Presentation_\PRES1\SAPCONSOLE\SapConsole")</f>
        <v>\\10.12.11.20\TFO.FAIT.Share\# ITHELPDESK\1. 설치 프로그램\1_SAP 설치\1. SAP GUI\NW_7.0_Presentation_\PRES1\SAPCONSOLE\SapConsole</v>
      </c>
    </row>
    <row r="240" spans="1:1" x14ac:dyDescent="0.4">
      <c r="A240" t="str">
        <f>HYPERLINK("\\10.12.11.20\TFO.FAIT.Share\# ITHELPDESK\1. 설치 프로그램\1_SAP 설치\1. SAP GUI\NW_7.0_Presentation_\PRES1\SAPCONSOLE\Setup")</f>
        <v>\\10.12.11.20\TFO.FAIT.Share\# ITHELPDESK\1. 설치 프로그램\1_SAP 설치\1. SAP GUI\NW_7.0_Presentation_\PRES1\SAPCONSOLE\Setup</v>
      </c>
    </row>
    <row r="241" spans="1:1" x14ac:dyDescent="0.4">
      <c r="A241" t="str">
        <f>HYPERLINK("\\10.12.11.20\TFO.FAIT.Share\# ITHELPDESK\1. 설치 프로그램\1_SAP 설치\1. SAP GUI\NW_7.0_Presentation_\PRES1\SAPCONSOLE\System")</f>
        <v>\\10.12.11.20\TFO.FAIT.Share\# ITHELPDESK\1. 설치 프로그램\1_SAP 설치\1. SAP GUI\NW_7.0_Presentation_\PRES1\SAPCONSOLE\System</v>
      </c>
    </row>
    <row r="242" spans="1:1" x14ac:dyDescent="0.4">
      <c r="A242" t="str">
        <f>HYPERLINK("\\10.12.11.20\TFO.FAIT.Share\# ITHELPDESK\1. 설치 프로그램\1_SAP 설치\1. SAP GUI\NW_7.0_Presentation_\PRES1\SAPCONSOLE\SapConsole\images")</f>
        <v>\\10.12.11.20\TFO.FAIT.Share\# ITHELPDESK\1. 설치 프로그램\1_SAP 설치\1. SAP GUI\NW_7.0_Presentation_\PRES1\SAPCONSOLE\SapConsole\images</v>
      </c>
    </row>
    <row r="243" spans="1:1" x14ac:dyDescent="0.4">
      <c r="A243" t="str">
        <f>HYPERLINK("\\10.12.11.20\TFO.FAIT.Share\# ITHELPDESK\1. 설치 프로그램\1_SAP 설치\1. SAP GUI\NW_7.0_Presentation_\PRES1\SAPCONSOLE\SapConsole\sounds")</f>
        <v>\\10.12.11.20\TFO.FAIT.Share\# ITHELPDESK\1. 설치 프로그램\1_SAP 설치\1. SAP GUI\NW_7.0_Presentation_\PRES1\SAPCONSOLE\SapConsole\sounds</v>
      </c>
    </row>
    <row r="244" spans="1:1" x14ac:dyDescent="0.4">
      <c r="A244" t="str">
        <f>HYPERLINK("\\10.12.11.20\TFO.FAIT.Share\# ITHELPDESK\1. 설치 프로그램\1_SAP 설치\1. SAP GUI\NW_7.0_Presentation_\PRES1\SAPCONSOLE\Setup\DS")</f>
        <v>\\10.12.11.20\TFO.FAIT.Share\# ITHELPDESK\1. 설치 프로그램\1_SAP 설치\1. SAP GUI\NW_7.0_Presentation_\PRES1\SAPCONSOLE\Setup\DS</v>
      </c>
    </row>
    <row r="245" spans="1:1" x14ac:dyDescent="0.4">
      <c r="A245" t="str">
        <f>HYPERLINK("\\10.12.11.20\TFO.FAIT.Share\# ITHELPDESK\1. 설치 프로그램\1_SAP 설치\1. SAP GUI\NW_7.0_Presentation_\PRES1\SAPCONSOLE\Setup\signatures")</f>
        <v>\\10.12.11.20\TFO.FAIT.Share\# ITHELPDESK\1. 설치 프로그램\1_SAP 설치\1. SAP GUI\NW_7.0_Presentation_\PRES1\SAPCONSOLE\Setup\signatures</v>
      </c>
    </row>
    <row r="246" spans="1:1" x14ac:dyDescent="0.4">
      <c r="A246" t="str">
        <f>HYPERLINK("\\10.12.11.20\TFO.FAIT.Share\# ITHELPDESK\1. 설치 프로그램\1_SAP 설치\1. SAP GUI\NW_7.0_Presentation_\PRES1\SAPPdfPrint\SapPdfPrint")</f>
        <v>\\10.12.11.20\TFO.FAIT.Share\# ITHELPDESK\1. 설치 프로그램\1_SAP 설치\1. SAP GUI\NW_7.0_Presentation_\PRES1\SAPPdfPrint\SapPdfPrint</v>
      </c>
    </row>
    <row r="247" spans="1:1" x14ac:dyDescent="0.4">
      <c r="A247" t="str">
        <f>HYPERLINK("\\10.12.11.20\TFO.FAIT.Share\# ITHELPDESK\1. 설치 프로그램\1_SAP 설치\1. SAP GUI\NW_7.0_Presentation_\PRES1\SAPPdfPrint\Setup")</f>
        <v>\\10.12.11.20\TFO.FAIT.Share\# ITHELPDESK\1. 설치 프로그램\1_SAP 설치\1. SAP GUI\NW_7.0_Presentation_\PRES1\SAPPdfPrint\Setup</v>
      </c>
    </row>
    <row r="248" spans="1:1" x14ac:dyDescent="0.4">
      <c r="A248" t="str">
        <f>HYPERLINK("\\10.12.11.20\TFO.FAIT.Share\# ITHELPDESK\1. 설치 프로그램\1_SAP 설치\1. SAP GUI\NW_7.0_Presentation_\PRES1\SAPPdfPrint\System")</f>
        <v>\\10.12.11.20\TFO.FAIT.Share\# ITHELPDESK\1. 설치 프로그램\1_SAP 설치\1. SAP GUI\NW_7.0_Presentation_\PRES1\SAPPdfPrint\System</v>
      </c>
    </row>
    <row r="249" spans="1:1" x14ac:dyDescent="0.4">
      <c r="A249" t="str">
        <f>HYPERLINK("\\10.12.11.20\TFO.FAIT.Share\# ITHELPDESK\1. 설치 프로그램\1_SAP 설치\1. SAP GUI\NW_7.0_Presentation_\PRES1\SAPPdfPrint\SapPdfPrint\Resource")</f>
        <v>\\10.12.11.20\TFO.FAIT.Share\# ITHELPDESK\1. 설치 프로그램\1_SAP 설치\1. SAP GUI\NW_7.0_Presentation_\PRES1\SAPPdfPrint\SapPdfPrint\Resource</v>
      </c>
    </row>
    <row r="250" spans="1:1" x14ac:dyDescent="0.4">
      <c r="A250" t="str">
        <f>HYPERLINK("\\10.12.11.20\TFO.FAIT.Share\# ITHELPDESK\1. 설치 프로그램\1_SAP 설치\1. SAP GUI\NW_7.0_Presentation_\PRES1\SAPPdfPrint\SapPdfPrint\Resource\CMap")</f>
        <v>\\10.12.11.20\TFO.FAIT.Share\# ITHELPDESK\1. 설치 프로그램\1_SAP 설치\1. SAP GUI\NW_7.0_Presentation_\PRES1\SAPPdfPrint\SapPdfPrint\Resource\CMap</v>
      </c>
    </row>
    <row r="251" spans="1:1" x14ac:dyDescent="0.4">
      <c r="A251" t="str">
        <f>HYPERLINK("\\10.12.11.20\TFO.FAIT.Share\# ITHELPDESK\1. 설치 프로그램\1_SAP 설치\1. SAP GUI\NW_7.0_Presentation_\PRES1\SAPPdfPrint\SapPdfPrint\Resource\Font")</f>
        <v>\\10.12.11.20\TFO.FAIT.Share\# ITHELPDESK\1. 설치 프로그램\1_SAP 설치\1. SAP GUI\NW_7.0_Presentation_\PRES1\SAPPdfPrint\SapPdfPrint\Resource\Font</v>
      </c>
    </row>
    <row r="252" spans="1:1" x14ac:dyDescent="0.4">
      <c r="A252" t="str">
        <f>HYPERLINK("\\10.12.11.20\TFO.FAIT.Share\# ITHELPDESK\1. 설치 프로그램\1_SAP 설치\1. SAP GUI\NW_7.0_Presentation_\PRES1\SAPPdfPrint\SapPdfPrint\Resource\Unicode")</f>
        <v>\\10.12.11.20\TFO.FAIT.Share\# ITHELPDESK\1. 설치 프로그램\1_SAP 설치\1. SAP GUI\NW_7.0_Presentation_\PRES1\SAPPdfPrint\SapPdfPrint\Resource\Unicode</v>
      </c>
    </row>
    <row r="253" spans="1:1" x14ac:dyDescent="0.4">
      <c r="A253" t="str">
        <f>HYPERLINK("\\10.12.11.20\TFO.FAIT.Share\# ITHELPDESK\1. 설치 프로그램\1_SAP 설치\1. SAP GUI\NW_7.0_Presentation_\PRES1\SAPPdfPrint\SapPdfPrint\Resource\Unicode\ICU")</f>
        <v>\\10.12.11.20\TFO.FAIT.Share\# ITHELPDESK\1. 설치 프로그램\1_SAP 설치\1. SAP GUI\NW_7.0_Presentation_\PRES1\SAPPdfPrint\SapPdfPrint\Resource\Unicode\ICU</v>
      </c>
    </row>
    <row r="254" spans="1:1" x14ac:dyDescent="0.4">
      <c r="A254" t="str">
        <f>HYPERLINK("\\10.12.11.20\TFO.FAIT.Share\# ITHELPDESK\1. 설치 프로그램\1_SAP 설치\1. SAP GUI\NW_7.0_Presentation_\PRES1\SAPPdfPrint\SapPdfPrint\Resource\Unicode\Mappings")</f>
        <v>\\10.12.11.20\TFO.FAIT.Share\# ITHELPDESK\1. 설치 프로그램\1_SAP 설치\1. SAP GUI\NW_7.0_Presentation_\PRES1\SAPPdfPrint\SapPdfPrint\Resource\Unicode\Mappings</v>
      </c>
    </row>
    <row r="255" spans="1:1" x14ac:dyDescent="0.4">
      <c r="A255" t="str">
        <f>HYPERLINK("\\10.12.11.20\TFO.FAIT.Share\# ITHELPDESK\1. 설치 프로그램\1_SAP 설치\1. SAP GUI\NW_7.0_Presentation_\PRES1\SAPPdfPrint\SapPdfPrint\Resource\Unicode\Mappings\Adobe")</f>
        <v>\\10.12.11.20\TFO.FAIT.Share\# ITHELPDESK\1. 설치 프로그램\1_SAP 설치\1. SAP GUI\NW_7.0_Presentation_\PRES1\SAPPdfPrint\SapPdfPrint\Resource\Unicode\Mappings\Adobe</v>
      </c>
    </row>
    <row r="256" spans="1:1" x14ac:dyDescent="0.4">
      <c r="A256" t="str">
        <f>HYPERLINK("\\10.12.11.20\TFO.FAIT.Share\# ITHELPDESK\1. 설치 프로그램\1_SAP 설치\1. SAP GUI\NW_7.0_Presentation_\PRES1\SAPPdfPrint\SapPdfPrint\Resource\Unicode\Mappings\Mac")</f>
        <v>\\10.12.11.20\TFO.FAIT.Share\# ITHELPDESK\1. 설치 프로그램\1_SAP 설치\1. SAP GUI\NW_7.0_Presentation_\PRES1\SAPPdfPrint\SapPdfPrint\Resource\Unicode\Mappings\Mac</v>
      </c>
    </row>
    <row r="257" spans="1:1" x14ac:dyDescent="0.4">
      <c r="A257" t="str">
        <f>HYPERLINK("\\10.12.11.20\TFO.FAIT.Share\# ITHELPDESK\1. 설치 프로그램\1_SAP 설치\1. SAP GUI\NW_7.0_Presentation_\PRES1\SAPPdfPrint\SapPdfPrint\Resource\Unicode\Mappings\Win")</f>
        <v>\\10.12.11.20\TFO.FAIT.Share\# ITHELPDESK\1. 설치 프로그램\1_SAP 설치\1. SAP GUI\NW_7.0_Presentation_\PRES1\SAPPdfPrint\SapPdfPrint\Resource\Unicode\Mappings\Win</v>
      </c>
    </row>
    <row r="258" spans="1:1" x14ac:dyDescent="0.4">
      <c r="A258" t="str">
        <f>HYPERLINK("\\10.12.11.20\TFO.FAIT.Share\# ITHELPDESK\1. 설치 프로그램\1_SAP 설치\1. SAP GUI\NW_7.0_Presentation_\PRES1\SAPPdfPrint\Setup\DS")</f>
        <v>\\10.12.11.20\TFO.FAIT.Share\# ITHELPDESK\1. 설치 프로그램\1_SAP 설치\1. SAP GUI\NW_7.0_Presentation_\PRES1\SAPPdfPrint\Setup\DS</v>
      </c>
    </row>
    <row r="259" spans="1:1" x14ac:dyDescent="0.4">
      <c r="A259" t="str">
        <f>HYPERLINK("\\10.12.11.20\TFO.FAIT.Share\# ITHELPDESK\1. 설치 프로그램\1_SAP 설치\1. SAP GUI\NW_7.0_Presentation_\PRES1\SAPPdfPrint\Setup\signatures")</f>
        <v>\\10.12.11.20\TFO.FAIT.Share\# ITHELPDESK\1. 설치 프로그램\1_SAP 설치\1. SAP GUI\NW_7.0_Presentation_\PRES1\SAPPdfPrint\Setup\signatures</v>
      </c>
    </row>
    <row r="260" spans="1:1" x14ac:dyDescent="0.4">
      <c r="A260" t="str">
        <f>HYPERLINK("\\10.12.11.20\TFO.FAIT.Share\# ITHELPDESK\1. 설치 프로그램\1_SAP 설치\1. SAP GUI\NW_7.0_Presentation_\PRES1\SAPPdfPrint\System\VC10")</f>
        <v>\\10.12.11.20\TFO.FAIT.Share\# ITHELPDESK\1. 설치 프로그램\1_SAP 설치\1. SAP GUI\NW_7.0_Presentation_\PRES1\SAPPdfPrint\System\VC10</v>
      </c>
    </row>
    <row r="261" spans="1:1" x14ac:dyDescent="0.4">
      <c r="A261" t="str">
        <f>HYPERLINK("\\10.12.11.20\TFO.FAIT.Share\# ITHELPDESK\1. 설치 프로그램\1_SAP 설치\1. SAP GUI\NW_7.0_Presentation_\PRES1\SAPSPrint\SapSPrint")</f>
        <v>\\10.12.11.20\TFO.FAIT.Share\# ITHELPDESK\1. 설치 프로그램\1_SAP 설치\1. SAP GUI\NW_7.0_Presentation_\PRES1\SAPSPrint\SapSPrint</v>
      </c>
    </row>
    <row r="262" spans="1:1" x14ac:dyDescent="0.4">
      <c r="A262" t="str">
        <f>HYPERLINK("\\10.12.11.20\TFO.FAIT.Share\# ITHELPDESK\1. 설치 프로그램\1_SAP 설치\1. SAP GUI\NW_7.0_Presentation_\PRES1\SAPSPrint\Setup")</f>
        <v>\\10.12.11.20\TFO.FAIT.Share\# ITHELPDESK\1. 설치 프로그램\1_SAP 설치\1. SAP GUI\NW_7.0_Presentation_\PRES1\SAPSPrint\Setup</v>
      </c>
    </row>
    <row r="263" spans="1:1" x14ac:dyDescent="0.4">
      <c r="A263" t="str">
        <f>HYPERLINK("\\10.12.11.20\TFO.FAIT.Share\# ITHELPDESK\1. 설치 프로그램\1_SAP 설치\1. SAP GUI\NW_7.0_Presentation_\PRES1\SAPSPrint\System")</f>
        <v>\\10.12.11.20\TFO.FAIT.Share\# ITHELPDESK\1. 설치 프로그램\1_SAP 설치\1. SAP GUI\NW_7.0_Presentation_\PRES1\SAPSPrint\System</v>
      </c>
    </row>
    <row r="264" spans="1:1" x14ac:dyDescent="0.4">
      <c r="A264" t="str">
        <f>HYPERLINK("\\10.12.11.20\TFO.FAIT.Share\# ITHELPDESK\1. 설치 프로그램\1_SAP 설치\1. SAP GUI\NW_7.0_Presentation_\PRES1\SAPSPrint\Setup\DS")</f>
        <v>\\10.12.11.20\TFO.FAIT.Share\# ITHELPDESK\1. 설치 프로그램\1_SAP 설치\1. SAP GUI\NW_7.0_Presentation_\PRES1\SAPSPrint\Setup\DS</v>
      </c>
    </row>
    <row r="265" spans="1:1" x14ac:dyDescent="0.4">
      <c r="A265" t="str">
        <f>HYPERLINK("\\10.12.11.20\TFO.FAIT.Share\# ITHELPDESK\1. 설치 프로그램\1_SAP 설치\1. SAP GUI\NW_7.0_Presentation_\PRES1\SAPSPrint\Setup\signatures")</f>
        <v>\\10.12.11.20\TFO.FAIT.Share\# ITHELPDESK\1. 설치 프로그램\1_SAP 설치\1. SAP GUI\NW_7.0_Presentation_\PRES1\SAPSPrint\Setup\signatures</v>
      </c>
    </row>
    <row r="266" spans="1:1" x14ac:dyDescent="0.4">
      <c r="A266" t="str">
        <f>HYPERLINK("\\10.12.11.20\TFO.FAIT.Share\# ITHELPDESK\1. 설치 프로그램\1_SAP 설치\1. SAP GUI\NW_7.0_Presentation_\PRES1\SAPSPrint\System\VC10")</f>
        <v>\\10.12.11.20\TFO.FAIT.Share\# ITHELPDESK\1. 설치 프로그램\1_SAP 설치\1. SAP GUI\NW_7.0_Presentation_\PRES1\SAPSPrint\System\VC10</v>
      </c>
    </row>
    <row r="267" spans="1:1" x14ac:dyDescent="0.4">
      <c r="A267" t="str">
        <f>HYPERLINK("\\10.12.11.20\TFO.FAIT.Share\# ITHELPDESK\1. 설치 프로그램\1_SAP 설치\1. SAP GUI\NW_7.0_Presentation_\PRES1\Screen_Reader_Extension\Jaws")</f>
        <v>\\10.12.11.20\TFO.FAIT.Share\# ITHELPDESK\1. 설치 프로그램\1_SAP 설치\1. SAP GUI\NW_7.0_Presentation_\PRES1\Screen_Reader_Extension\Jaws</v>
      </c>
    </row>
    <row r="268" spans="1:1" x14ac:dyDescent="0.4">
      <c r="A268" t="str">
        <f>HYPERLINK("\\10.12.11.20\TFO.FAIT.Share\# ITHELPDESK\1. 설치 프로그램\1_SAP 설치\1. SAP GUI\NW_7.0_Presentation_\PRES1\Screen_Reader_Extension\Setup")</f>
        <v>\\10.12.11.20\TFO.FAIT.Share\# ITHELPDESK\1. 설치 프로그램\1_SAP 설치\1. SAP GUI\NW_7.0_Presentation_\PRES1\Screen_Reader_Extension\Setup</v>
      </c>
    </row>
    <row r="269" spans="1:1" x14ac:dyDescent="0.4">
      <c r="A269" t="str">
        <f>HYPERLINK("\\10.12.11.20\TFO.FAIT.Share\# ITHELPDESK\1. 설치 프로그램\1_SAP 설치\1. SAP GUI\NW_7.0_Presentation_\PRES1\Screen_Reader_Extension\Jaws\Settings")</f>
        <v>\\10.12.11.20\TFO.FAIT.Share\# ITHELPDESK\1. 설치 프로그램\1_SAP 설치\1. SAP GUI\NW_7.0_Presentation_\PRES1\Screen_Reader_Extension\Jaws\Settings</v>
      </c>
    </row>
    <row r="270" spans="1:1" x14ac:dyDescent="0.4">
      <c r="A270" t="str">
        <f>HYPERLINK("\\10.12.11.20\TFO.FAIT.Share\# ITHELPDESK\1. 설치 프로그램\1_SAP 설치\1. SAP GUI\NW_7.0_Presentation_\PRES1\Screen_Reader_Extension\Jaws\Settings\deu")</f>
        <v>\\10.12.11.20\TFO.FAIT.Share\# ITHELPDESK\1. 설치 프로그램\1_SAP 설치\1. SAP GUI\NW_7.0_Presentation_\PRES1\Screen_Reader_Extension\Jaws\Settings\deu</v>
      </c>
    </row>
    <row r="271" spans="1:1" x14ac:dyDescent="0.4">
      <c r="A271" t="str">
        <f>HYPERLINK("\\10.12.11.20\TFO.FAIT.Share\# ITHELPDESK\1. 설치 프로그램\1_SAP 설치\1. SAP GUI\NW_7.0_Presentation_\PRES1\Screen_Reader_Extension\Jaws\Settings\enu")</f>
        <v>\\10.12.11.20\TFO.FAIT.Share\# ITHELPDESK\1. 설치 프로그램\1_SAP 설치\1. SAP GUI\NW_7.0_Presentation_\PRES1\Screen_Reader_Extension\Jaws\Settings\enu</v>
      </c>
    </row>
    <row r="272" spans="1:1" x14ac:dyDescent="0.4">
      <c r="A272" t="str">
        <f>HYPERLINK("\\10.12.11.20\TFO.FAIT.Share\# ITHELPDESK\1. 설치 프로그램\1_SAP 설치\1. SAP GUI\NW_7.0_Presentation_\PRES1\Screen_Reader_Extension\Setup\DS")</f>
        <v>\\10.12.11.20\TFO.FAIT.Share\# ITHELPDESK\1. 설치 프로그램\1_SAP 설치\1. SAP GUI\NW_7.0_Presentation_\PRES1\Screen_Reader_Extension\Setup\DS</v>
      </c>
    </row>
    <row r="273" spans="1:1" x14ac:dyDescent="0.4">
      <c r="A273" t="str">
        <f>HYPERLINK("\\10.12.11.20\TFO.FAIT.Share\# ITHELPDESK\1. 설치 프로그램\1_SAP 설치\1. SAP GUI\NW_7.0_Presentation_\PRES1\Screen_Reader_Extension\Setup\signatures")</f>
        <v>\\10.12.11.20\TFO.FAIT.Share\# ITHELPDESK\1. 설치 프로그램\1_SAP 설치\1. SAP GUI\NW_7.0_Presentation_\PRES1\Screen_Reader_Extension\Setup\signatures</v>
      </c>
    </row>
    <row r="274" spans="1:1" x14ac:dyDescent="0.4">
      <c r="A274" t="str">
        <f>HYPERLINK("\\10.12.11.20\TFO.FAIT.Share\# ITHELPDESK\1. 설치 프로그램\2_M365\OneDrive 링크공유 가이드")</f>
        <v>\\10.12.11.20\TFO.FAIT.Share\# ITHELPDESK\1. 설치 프로그램\2_M365\OneDrive 링크공유 가이드</v>
      </c>
    </row>
    <row r="275" spans="1:1" x14ac:dyDescent="0.4">
      <c r="A275" t="str">
        <f>HYPERLINK("\\10.12.11.20\TFO.FAIT.Share\# ITHELPDESK\1. 설치 프로그램\3_OFFICE2016\OneDrive_2021-01-19")</f>
        <v>\\10.12.11.20\TFO.FAIT.Share\# ITHELPDESK\1. 설치 프로그램\3_OFFICE2016\OneDrive_2021-01-19</v>
      </c>
    </row>
    <row r="276" spans="1:1" x14ac:dyDescent="0.4">
      <c r="A276" t="str">
        <f>HYPERLINK("\\10.12.11.20\TFO.FAIT.Share\# ITHELPDESK\1. 설치 프로그램\3_OFFICE2016\OneDrive_2021-01-19\SW_DVD5_Office_Professional_Plus_2016_64Bit_Korean_MLF_X20-42445")</f>
        <v>\\10.12.11.20\TFO.FAIT.Share\# ITHELPDESK\1. 설치 프로그램\3_OFFICE2016\OneDrive_2021-01-19\SW_DVD5_Office_Professional_Plus_2016_64Bit_Korean_MLF_X20-42445</v>
      </c>
    </row>
    <row r="277" spans="1:1" x14ac:dyDescent="0.4">
      <c r="A277" t="str">
        <f>HYPERLINK("\\10.12.11.20\TFO.FAIT.Share\# ITHELPDESK\1. 설치 프로그램\3_OFFICE2016\OneDrive_2021-01-19\SW_DVD5_Office_Professional_Plus_2016_W32_Korean_MLF_X20-41358")</f>
        <v>\\10.12.11.20\TFO.FAIT.Share\# ITHELPDESK\1. 설치 프로그램\3_OFFICE2016\OneDrive_2021-01-19\SW_DVD5_Office_Professional_Plus_2016_W32_Korean_MLF_X20-41358</v>
      </c>
    </row>
    <row r="278" spans="1:1" x14ac:dyDescent="0.4">
      <c r="A278" t="str">
        <f>HYPERLINK("\\10.12.11.20\TFO.FAIT.Share\# ITHELPDESK\1. 설치 프로그램\3_OFFICE2016\OneDrive_2021-01-19\SW_DVD5_Office_Professional_Plus_2016_64Bit_Korean_MLF_X20-42445\access.ko-kr")</f>
        <v>\\10.12.11.20\TFO.FAIT.Share\# ITHELPDESK\1. 설치 프로그램\3_OFFICE2016\OneDrive_2021-01-19\SW_DVD5_Office_Professional_Plus_2016_64Bit_Korean_MLF_X20-42445\access.ko-kr</v>
      </c>
    </row>
    <row r="279" spans="1:1" x14ac:dyDescent="0.4">
      <c r="A279" t="str">
        <f>HYPERLINK("\\10.12.11.20\TFO.FAIT.Share\# ITHELPDESK\1. 설치 프로그램\3_OFFICE2016\OneDrive_2021-01-19\SW_DVD5_Office_Professional_Plus_2016_64Bit_Korean_MLF_X20-42445\admin")</f>
        <v>\\10.12.11.20\TFO.FAIT.Share\# ITHELPDESK\1. 설치 프로그램\3_OFFICE2016\OneDrive_2021-01-19\SW_DVD5_Office_Professional_Plus_2016_64Bit_Korean_MLF_X20-42445\admin</v>
      </c>
    </row>
    <row r="280" spans="1:1" x14ac:dyDescent="0.4">
      <c r="A280" t="str">
        <f>HYPERLINK("\\10.12.11.20\TFO.FAIT.Share\# ITHELPDESK\1. 설치 프로그램\3_OFFICE2016\OneDrive_2021-01-19\SW_DVD5_Office_Professional_Plus_2016_64Bit_Korean_MLF_X20-42445\catalog")</f>
        <v>\\10.12.11.20\TFO.FAIT.Share\# ITHELPDESK\1. 설치 프로그램\3_OFFICE2016\OneDrive_2021-01-19\SW_DVD5_Office_Professional_Plus_2016_64Bit_Korean_MLF_X20-42445\catalog</v>
      </c>
    </row>
    <row r="281" spans="1:1" x14ac:dyDescent="0.4">
      <c r="A281" t="str">
        <f>HYPERLINK("\\10.12.11.20\TFO.FAIT.Share\# ITHELPDESK\1. 설치 프로그램\3_OFFICE2016\OneDrive_2021-01-19\SW_DVD5_Office_Professional_Plus_2016_64Bit_Korean_MLF_X20-42445\dcf.ko-kr")</f>
        <v>\\10.12.11.20\TFO.FAIT.Share\# ITHELPDESK\1. 설치 프로그램\3_OFFICE2016\OneDrive_2021-01-19\SW_DVD5_Office_Professional_Plus_2016_64Bit_Korean_MLF_X20-42445\dcf.ko-kr</v>
      </c>
    </row>
    <row r="282" spans="1:1" x14ac:dyDescent="0.4">
      <c r="A282" t="str">
        <f>HYPERLINK("\\10.12.11.20\TFO.FAIT.Share\# ITHELPDESK\1. 설치 프로그램\3_OFFICE2016\OneDrive_2021-01-19\SW_DVD5_Office_Professional_Plus_2016_64Bit_Korean_MLF_X20-42445\excel.ko-kr")</f>
        <v>\\10.12.11.20\TFO.FAIT.Share\# ITHELPDESK\1. 설치 프로그램\3_OFFICE2016\OneDrive_2021-01-19\SW_DVD5_Office_Professional_Plus_2016_64Bit_Korean_MLF_X20-42445\excel.ko-kr</v>
      </c>
    </row>
    <row r="283" spans="1:1" x14ac:dyDescent="0.4">
      <c r="A283" t="str">
        <f>HYPERLINK("\\10.12.11.20\TFO.FAIT.Share\# ITHELPDESK\1. 설치 프로그램\3_OFFICE2016\OneDrive_2021-01-19\SW_DVD5_Office_Professional_Plus_2016_64Bit_Korean_MLF_X20-42445\groove.ko-kr")</f>
        <v>\\10.12.11.20\TFO.FAIT.Share\# ITHELPDESK\1. 설치 프로그램\3_OFFICE2016\OneDrive_2021-01-19\SW_DVD5_Office_Professional_Plus_2016_64Bit_Korean_MLF_X20-42445\groove.ko-kr</v>
      </c>
    </row>
    <row r="284" spans="1:1" x14ac:dyDescent="0.4">
      <c r="A284" t="str">
        <f>HYPERLINK("\\10.12.11.20\TFO.FAIT.Share\# ITHELPDESK\1. 설치 프로그램\3_OFFICE2016\OneDrive_2021-01-19\SW_DVD5_Office_Professional_Plus_2016_64Bit_Korean_MLF_X20-42445\hotfixes")</f>
        <v>\\10.12.11.20\TFO.FAIT.Share\# ITHELPDESK\1. 설치 프로그램\3_OFFICE2016\OneDrive_2021-01-19\SW_DVD5_Office_Professional_Plus_2016_64Bit_Korean_MLF_X20-42445\hotfixes</v>
      </c>
    </row>
    <row r="285" spans="1:1" x14ac:dyDescent="0.4">
      <c r="A285" t="str">
        <f>HYPERLINK("\\10.12.11.20\TFO.FAIT.Share\# ITHELPDESK\1. 설치 프로그램\3_OFFICE2016\OneDrive_2021-01-19\SW_DVD5_Office_Professional_Plus_2016_64Bit_Korean_MLF_X20-42445\infopath.ko-kr")</f>
        <v>\\10.12.11.20\TFO.FAIT.Share\# ITHELPDESK\1. 설치 프로그램\3_OFFICE2016\OneDrive_2021-01-19\SW_DVD5_Office_Professional_Plus_2016_64Bit_Korean_MLF_X20-42445\infopath.ko-kr</v>
      </c>
    </row>
    <row r="286" spans="1:1" x14ac:dyDescent="0.4">
      <c r="A286" t="str">
        <f>HYPERLINK("\\10.12.11.20\TFO.FAIT.Share\# ITHELPDESK\1. 설치 프로그램\3_OFFICE2016\OneDrive_2021-01-19\SW_DVD5_Office_Professional_Plus_2016_64Bit_Korean_MLF_X20-42445\lync.ko-kr")</f>
        <v>\\10.12.11.20\TFO.FAIT.Share\# ITHELPDESK\1. 설치 프로그램\3_OFFICE2016\OneDrive_2021-01-19\SW_DVD5_Office_Professional_Plus_2016_64Bit_Korean_MLF_X20-42445\lync.ko-kr</v>
      </c>
    </row>
    <row r="287" spans="1:1" x14ac:dyDescent="0.4">
      <c r="A287" t="str">
        <f>HYPERLINK("\\10.12.11.20\TFO.FAIT.Share\# ITHELPDESK\1. 설치 프로그램\3_OFFICE2016\OneDrive_2021-01-19\SW_DVD5_Office_Professional_Plus_2016_64Bit_Korean_MLF_X20-42445\office.ko-kr")</f>
        <v>\\10.12.11.20\TFO.FAIT.Share\# ITHELPDESK\1. 설치 프로그램\3_OFFICE2016\OneDrive_2021-01-19\SW_DVD5_Office_Professional_Plus_2016_64Bit_Korean_MLF_X20-42445\office.ko-kr</v>
      </c>
    </row>
    <row r="288" spans="1:1" x14ac:dyDescent="0.4">
      <c r="A288" t="str">
        <f>HYPERLINK("\\10.12.11.20\TFO.FAIT.Share\# ITHELPDESK\1. 설치 프로그램\3_OFFICE2016\OneDrive_2021-01-19\SW_DVD5_Office_Professional_Plus_2016_64Bit_Korean_MLF_X20-42445\office32.ko-kr")</f>
        <v>\\10.12.11.20\TFO.FAIT.Share\# ITHELPDESK\1. 설치 프로그램\3_OFFICE2016\OneDrive_2021-01-19\SW_DVD5_Office_Professional_Plus_2016_64Bit_Korean_MLF_X20-42445\office32.ko-kr</v>
      </c>
    </row>
    <row r="289" spans="1:1" x14ac:dyDescent="0.4">
      <c r="A289" t="str">
        <f>HYPERLINK("\\10.12.11.20\TFO.FAIT.Share\# ITHELPDESK\1. 설치 프로그램\3_OFFICE2016\OneDrive_2021-01-19\SW_DVD5_Office_Professional_Plus_2016_64Bit_Korean_MLF_X20-42445\onenote.ko-kr")</f>
        <v>\\10.12.11.20\TFO.FAIT.Share\# ITHELPDESK\1. 설치 프로그램\3_OFFICE2016\OneDrive_2021-01-19\SW_DVD5_Office_Professional_Plus_2016_64Bit_Korean_MLF_X20-42445\onenote.ko-kr</v>
      </c>
    </row>
    <row r="290" spans="1:1" x14ac:dyDescent="0.4">
      <c r="A290" t="str">
        <f>HYPERLINK("\\10.12.11.20\TFO.FAIT.Share\# ITHELPDESK\1. 설치 프로그램\3_OFFICE2016\OneDrive_2021-01-19\SW_DVD5_Office_Professional_Plus_2016_64Bit_Korean_MLF_X20-42445\osm.ko-kr")</f>
        <v>\\10.12.11.20\TFO.FAIT.Share\# ITHELPDESK\1. 설치 프로그램\3_OFFICE2016\OneDrive_2021-01-19\SW_DVD5_Office_Professional_Plus_2016_64Bit_Korean_MLF_X20-42445\osm.ko-kr</v>
      </c>
    </row>
    <row r="291" spans="1:1" x14ac:dyDescent="0.4">
      <c r="A291" t="str">
        <f>HYPERLINK("\\10.12.11.20\TFO.FAIT.Share\# ITHELPDESK\1. 설치 프로그램\3_OFFICE2016\OneDrive_2021-01-19\SW_DVD5_Office_Professional_Plus_2016_64Bit_Korean_MLF_X20-42445\osmux.ko-kr")</f>
        <v>\\10.12.11.20\TFO.FAIT.Share\# ITHELPDESK\1. 설치 프로그램\3_OFFICE2016\OneDrive_2021-01-19\SW_DVD5_Office_Professional_Plus_2016_64Bit_Korean_MLF_X20-42445\osmux.ko-kr</v>
      </c>
    </row>
    <row r="292" spans="1:1" x14ac:dyDescent="0.4">
      <c r="A292" t="str">
        <f>HYPERLINK("\\10.12.11.20\TFO.FAIT.Share\# ITHELPDESK\1. 설치 프로그램\3_OFFICE2016\OneDrive_2021-01-19\SW_DVD5_Office_Professional_Plus_2016_64Bit_Korean_MLF_X20-42445\outlook.ko-kr")</f>
        <v>\\10.12.11.20\TFO.FAIT.Share\# ITHELPDESK\1. 설치 프로그램\3_OFFICE2016\OneDrive_2021-01-19\SW_DVD5_Office_Professional_Plus_2016_64Bit_Korean_MLF_X20-42445\outlook.ko-kr</v>
      </c>
    </row>
    <row r="293" spans="1:1" x14ac:dyDescent="0.4">
      <c r="A293" t="str">
        <f>HYPERLINK("\\10.12.11.20\TFO.FAIT.Share\# ITHELPDESK\1. 설치 프로그램\3_OFFICE2016\OneDrive_2021-01-19\SW_DVD5_Office_Professional_Plus_2016_64Bit_Korean_MLF_X20-42445\powerpoint.ko-kr")</f>
        <v>\\10.12.11.20\TFO.FAIT.Share\# ITHELPDESK\1. 설치 프로그램\3_OFFICE2016\OneDrive_2021-01-19\SW_DVD5_Office_Professional_Plus_2016_64Bit_Korean_MLF_X20-42445\powerpoint.ko-kr</v>
      </c>
    </row>
    <row r="294" spans="1:1" x14ac:dyDescent="0.4">
      <c r="A294" t="str">
        <f>HYPERLINK("\\10.12.11.20\TFO.FAIT.Share\# ITHELPDESK\1. 설치 프로그램\3_OFFICE2016\OneDrive_2021-01-19\SW_DVD5_Office_Professional_Plus_2016_64Bit_Korean_MLF_X20-42445\proofing.ko-kr")</f>
        <v>\\10.12.11.20\TFO.FAIT.Share\# ITHELPDESK\1. 설치 프로그램\3_OFFICE2016\OneDrive_2021-01-19\SW_DVD5_Office_Professional_Plus_2016_64Bit_Korean_MLF_X20-42445\proofing.ko-kr</v>
      </c>
    </row>
    <row r="295" spans="1:1" x14ac:dyDescent="0.4">
      <c r="A295" t="str">
        <f>HYPERLINK("\\10.12.11.20\TFO.FAIT.Share\# ITHELPDESK\1. 설치 프로그램\3_OFFICE2016\OneDrive_2021-01-19\SW_DVD5_Office_Professional_Plus_2016_64Bit_Korean_MLF_X20-42445\proplus.ww")</f>
        <v>\\10.12.11.20\TFO.FAIT.Share\# ITHELPDESK\1. 설치 프로그램\3_OFFICE2016\OneDrive_2021-01-19\SW_DVD5_Office_Professional_Plus_2016_64Bit_Korean_MLF_X20-42445\proplus.ww</v>
      </c>
    </row>
    <row r="296" spans="1:1" x14ac:dyDescent="0.4">
      <c r="A296" t="str">
        <f>HYPERLINK("\\10.12.11.20\TFO.FAIT.Share\# ITHELPDESK\1. 설치 프로그램\3_OFFICE2016\OneDrive_2021-01-19\SW_DVD5_Office_Professional_Plus_2016_64Bit_Korean_MLF_X20-42445\publisher.ko-kr")</f>
        <v>\\10.12.11.20\TFO.FAIT.Share\# ITHELPDESK\1. 설치 프로그램\3_OFFICE2016\OneDrive_2021-01-19\SW_DVD5_Office_Professional_Plus_2016_64Bit_Korean_MLF_X20-42445\publisher.ko-kr</v>
      </c>
    </row>
    <row r="297" spans="1:1" x14ac:dyDescent="0.4">
      <c r="A297" t="str">
        <f>HYPERLINK("\\10.12.11.20\TFO.FAIT.Share\# ITHELPDESK\1. 설치 프로그램\3_OFFICE2016\OneDrive_2021-01-19\SW_DVD5_Office_Professional_Plus_2016_64Bit_Korean_MLF_X20-42445\updates")</f>
        <v>\\10.12.11.20\TFO.FAIT.Share\# ITHELPDESK\1. 설치 프로그램\3_OFFICE2016\OneDrive_2021-01-19\SW_DVD5_Office_Professional_Plus_2016_64Bit_Korean_MLF_X20-42445\updates</v>
      </c>
    </row>
    <row r="298" spans="1:1" x14ac:dyDescent="0.4">
      <c r="A298" t="str">
        <f>HYPERLINK("\\10.12.11.20\TFO.FAIT.Share\# ITHELPDESK\1. 설치 프로그램\3_OFFICE2016\OneDrive_2021-01-19\SW_DVD5_Office_Professional_Plus_2016_64Bit_Korean_MLF_X20-42445\word.ko-kr")</f>
        <v>\\10.12.11.20\TFO.FAIT.Share\# ITHELPDESK\1. 설치 프로그램\3_OFFICE2016\OneDrive_2021-01-19\SW_DVD5_Office_Professional_Plus_2016_64Bit_Korean_MLF_X20-42445\word.ko-kr</v>
      </c>
    </row>
    <row r="299" spans="1:1" x14ac:dyDescent="0.4">
      <c r="A299" t="str">
        <f>HYPERLINK("\\10.12.11.20\TFO.FAIT.Share\# ITHELPDESK\1. 설치 프로그램\3_OFFICE2016\OneDrive_2021-01-19\SW_DVD5_Office_Professional_Plus_2016_64Bit_Korean_MLF_X20-42445\admin\de-de")</f>
        <v>\\10.12.11.20\TFO.FAIT.Share\# ITHELPDESK\1. 설치 프로그램\3_OFFICE2016\OneDrive_2021-01-19\SW_DVD5_Office_Professional_Plus_2016_64Bit_Korean_MLF_X20-42445\admin\de-de</v>
      </c>
    </row>
    <row r="300" spans="1:1" x14ac:dyDescent="0.4">
      <c r="A300" t="str">
        <f>HYPERLINK("\\10.12.11.20\TFO.FAIT.Share\# ITHELPDESK\1. 설치 프로그램\3_OFFICE2016\OneDrive_2021-01-19\SW_DVD5_Office_Professional_Plus_2016_64Bit_Korean_MLF_X20-42445\admin\en-us")</f>
        <v>\\10.12.11.20\TFO.FAIT.Share\# ITHELPDESK\1. 설치 프로그램\3_OFFICE2016\OneDrive_2021-01-19\SW_DVD5_Office_Professional_Plus_2016_64Bit_Korean_MLF_X20-42445\admin\en-us</v>
      </c>
    </row>
    <row r="301" spans="1:1" x14ac:dyDescent="0.4">
      <c r="A301" t="str">
        <f>HYPERLINK("\\10.12.11.20\TFO.FAIT.Share\# ITHELPDESK\1. 설치 프로그램\3_OFFICE2016\OneDrive_2021-01-19\SW_DVD5_Office_Professional_Plus_2016_64Bit_Korean_MLF_X20-42445\admin\es-es")</f>
        <v>\\10.12.11.20\TFO.FAIT.Share\# ITHELPDESK\1. 설치 프로그램\3_OFFICE2016\OneDrive_2021-01-19\SW_DVD5_Office_Professional_Plus_2016_64Bit_Korean_MLF_X20-42445\admin\es-es</v>
      </c>
    </row>
    <row r="302" spans="1:1" x14ac:dyDescent="0.4">
      <c r="A302" t="str">
        <f>HYPERLINK("\\10.12.11.20\TFO.FAIT.Share\# ITHELPDESK\1. 설치 프로그램\3_OFFICE2016\OneDrive_2021-01-19\SW_DVD5_Office_Professional_Plus_2016_64Bit_Korean_MLF_X20-42445\admin\fr-fr")</f>
        <v>\\10.12.11.20\TFO.FAIT.Share\# ITHELPDESK\1. 설치 프로그램\3_OFFICE2016\OneDrive_2021-01-19\SW_DVD5_Office_Professional_Plus_2016_64Bit_Korean_MLF_X20-42445\admin\fr-fr</v>
      </c>
    </row>
    <row r="303" spans="1:1" x14ac:dyDescent="0.4">
      <c r="A303" t="str">
        <f>HYPERLINK("\\10.12.11.20\TFO.FAIT.Share\# ITHELPDESK\1. 설치 프로그램\3_OFFICE2016\OneDrive_2021-01-19\SW_DVD5_Office_Professional_Plus_2016_64Bit_Korean_MLF_X20-42445\admin\it-it")</f>
        <v>\\10.12.11.20\TFO.FAIT.Share\# ITHELPDESK\1. 설치 프로그램\3_OFFICE2016\OneDrive_2021-01-19\SW_DVD5_Office_Professional_Plus_2016_64Bit_Korean_MLF_X20-42445\admin\it-it</v>
      </c>
    </row>
    <row r="304" spans="1:1" x14ac:dyDescent="0.4">
      <c r="A304" t="str">
        <f>HYPERLINK("\\10.12.11.20\TFO.FAIT.Share\# ITHELPDESK\1. 설치 프로그램\3_OFFICE2016\OneDrive_2021-01-19\SW_DVD5_Office_Professional_Plus_2016_64Bit_Korean_MLF_X20-42445\admin\ja-jp")</f>
        <v>\\10.12.11.20\TFO.FAIT.Share\# ITHELPDESK\1. 설치 프로그램\3_OFFICE2016\OneDrive_2021-01-19\SW_DVD5_Office_Professional_Plus_2016_64Bit_Korean_MLF_X20-42445\admin\ja-jp</v>
      </c>
    </row>
    <row r="305" spans="1:1" x14ac:dyDescent="0.4">
      <c r="A305" t="str">
        <f>HYPERLINK("\\10.12.11.20\TFO.FAIT.Share\# ITHELPDESK\1. 설치 프로그램\3_OFFICE2016\OneDrive_2021-01-19\SW_DVD5_Office_Professional_Plus_2016_64Bit_Korean_MLF_X20-42445\admin\ko-kr")</f>
        <v>\\10.12.11.20\TFO.FAIT.Share\# ITHELPDESK\1. 설치 프로그램\3_OFFICE2016\OneDrive_2021-01-19\SW_DVD5_Office_Professional_Plus_2016_64Bit_Korean_MLF_X20-42445\admin\ko-kr</v>
      </c>
    </row>
    <row r="306" spans="1:1" x14ac:dyDescent="0.4">
      <c r="A306" t="str">
        <f>HYPERLINK("\\10.12.11.20\TFO.FAIT.Share\# ITHELPDESK\1. 설치 프로그램\3_OFFICE2016\OneDrive_2021-01-19\SW_DVD5_Office_Professional_Plus_2016_64Bit_Korean_MLF_X20-42445\admin\pt-br")</f>
        <v>\\10.12.11.20\TFO.FAIT.Share\# ITHELPDESK\1. 설치 프로그램\3_OFFICE2016\OneDrive_2021-01-19\SW_DVD5_Office_Professional_Plus_2016_64Bit_Korean_MLF_X20-42445\admin\pt-br</v>
      </c>
    </row>
    <row r="307" spans="1:1" x14ac:dyDescent="0.4">
      <c r="A307" t="str">
        <f>HYPERLINK("\\10.12.11.20\TFO.FAIT.Share\# ITHELPDESK\1. 설치 프로그램\3_OFFICE2016\OneDrive_2021-01-19\SW_DVD5_Office_Professional_Plus_2016_64Bit_Korean_MLF_X20-42445\admin\ru-ru")</f>
        <v>\\10.12.11.20\TFO.FAIT.Share\# ITHELPDESK\1. 설치 프로그램\3_OFFICE2016\OneDrive_2021-01-19\SW_DVD5_Office_Professional_Plus_2016_64Bit_Korean_MLF_X20-42445\admin\ru-ru</v>
      </c>
    </row>
    <row r="308" spans="1:1" x14ac:dyDescent="0.4">
      <c r="A308" t="str">
        <f>HYPERLINK("\\10.12.11.20\TFO.FAIT.Share\# ITHELPDESK\1. 설치 프로그램\3_OFFICE2016\OneDrive_2021-01-19\SW_DVD5_Office_Professional_Plus_2016_64Bit_Korean_MLF_X20-42445\admin\zh-cn")</f>
        <v>\\10.12.11.20\TFO.FAIT.Share\# ITHELPDESK\1. 설치 프로그램\3_OFFICE2016\OneDrive_2021-01-19\SW_DVD5_Office_Professional_Plus_2016_64Bit_Korean_MLF_X20-42445\admin\zh-cn</v>
      </c>
    </row>
    <row r="309" spans="1:1" x14ac:dyDescent="0.4">
      <c r="A309" t="str">
        <f>HYPERLINK("\\10.12.11.20\TFO.FAIT.Share\# ITHELPDESK\1. 설치 프로그램\3_OFFICE2016\OneDrive_2021-01-19\SW_DVD5_Office_Professional_Plus_2016_64Bit_Korean_MLF_X20-42445\admin\zh-tw")</f>
        <v>\\10.12.11.20\TFO.FAIT.Share\# ITHELPDESK\1. 설치 프로그램\3_OFFICE2016\OneDrive_2021-01-19\SW_DVD5_Office_Professional_Plus_2016_64Bit_Korean_MLF_X20-42445\admin\zh-tw</v>
      </c>
    </row>
    <row r="310" spans="1:1" x14ac:dyDescent="0.4">
      <c r="A310" t="str">
        <f>HYPERLINK("\\10.12.11.20\TFO.FAIT.Share\# ITHELPDESK\1. 설치 프로그램\3_OFFICE2016\OneDrive_2021-01-19\SW_DVD5_Office_Professional_Plus_2016_64Bit_Korean_MLF_X20-42445\proofing.ko-kr\proof.en")</f>
        <v>\\10.12.11.20\TFO.FAIT.Share\# ITHELPDESK\1. 설치 프로그램\3_OFFICE2016\OneDrive_2021-01-19\SW_DVD5_Office_Professional_Plus_2016_64Bit_Korean_MLF_X20-42445\proofing.ko-kr\proof.en</v>
      </c>
    </row>
    <row r="311" spans="1:1" x14ac:dyDescent="0.4">
      <c r="A311" t="str">
        <f>HYPERLINK("\\10.12.11.20\TFO.FAIT.Share\# ITHELPDESK\1. 설치 프로그램\3_OFFICE2016\OneDrive_2021-01-19\SW_DVD5_Office_Professional_Plus_2016_64Bit_Korean_MLF_X20-42445\proofing.ko-kr\proof.ko")</f>
        <v>\\10.12.11.20\TFO.FAIT.Share\# ITHELPDESK\1. 설치 프로그램\3_OFFICE2016\OneDrive_2021-01-19\SW_DVD5_Office_Professional_Plus_2016_64Bit_Korean_MLF_X20-42445\proofing.ko-kr\proof.ko</v>
      </c>
    </row>
    <row r="312" spans="1:1" x14ac:dyDescent="0.4">
      <c r="A312" t="str">
        <f>HYPERLINK("\\10.12.11.20\TFO.FAIT.Share\# ITHELPDESK\1. 설치 프로그램\3_OFFICE2016\OneDrive_2021-01-19\SW_DVD5_Office_Professional_Plus_2016_W32_Korean_MLF_X20-41358\access.ko-kr")</f>
        <v>\\10.12.11.20\TFO.FAIT.Share\# ITHELPDESK\1. 설치 프로그램\3_OFFICE2016\OneDrive_2021-01-19\SW_DVD5_Office_Professional_Plus_2016_W32_Korean_MLF_X20-41358\access.ko-kr</v>
      </c>
    </row>
    <row r="313" spans="1:1" x14ac:dyDescent="0.4">
      <c r="A313" t="str">
        <f>HYPERLINK("\\10.12.11.20\TFO.FAIT.Share\# ITHELPDESK\1. 설치 프로그램\3_OFFICE2016\OneDrive_2021-01-19\SW_DVD5_Office_Professional_Plus_2016_W32_Korean_MLF_X20-41358\admin")</f>
        <v>\\10.12.11.20\TFO.FAIT.Share\# ITHELPDESK\1. 설치 프로그램\3_OFFICE2016\OneDrive_2021-01-19\SW_DVD5_Office_Professional_Plus_2016_W32_Korean_MLF_X20-41358\admin</v>
      </c>
    </row>
    <row r="314" spans="1:1" x14ac:dyDescent="0.4">
      <c r="A314" t="str">
        <f>HYPERLINK("\\10.12.11.20\TFO.FAIT.Share\# ITHELPDESK\1. 설치 프로그램\3_OFFICE2016\OneDrive_2021-01-19\SW_DVD5_Office_Professional_Plus_2016_W32_Korean_MLF_X20-41358\catalog")</f>
        <v>\\10.12.11.20\TFO.FAIT.Share\# ITHELPDESK\1. 설치 프로그램\3_OFFICE2016\OneDrive_2021-01-19\SW_DVD5_Office_Professional_Plus_2016_W32_Korean_MLF_X20-41358\catalog</v>
      </c>
    </row>
    <row r="315" spans="1:1" x14ac:dyDescent="0.4">
      <c r="A315" t="str">
        <f>HYPERLINK("\\10.12.11.20\TFO.FAIT.Share\# ITHELPDESK\1. 설치 프로그램\3_OFFICE2016\OneDrive_2021-01-19\SW_DVD5_Office_Professional_Plus_2016_W32_Korean_MLF_X20-41358\dcf.ko-kr")</f>
        <v>\\10.12.11.20\TFO.FAIT.Share\# ITHELPDESK\1. 설치 프로그램\3_OFFICE2016\OneDrive_2021-01-19\SW_DVD5_Office_Professional_Plus_2016_W32_Korean_MLF_X20-41358\dcf.ko-kr</v>
      </c>
    </row>
    <row r="316" spans="1:1" x14ac:dyDescent="0.4">
      <c r="A316" t="str">
        <f>HYPERLINK("\\10.12.11.20\TFO.FAIT.Share\# ITHELPDESK\1. 설치 프로그램\3_OFFICE2016\OneDrive_2021-01-19\SW_DVD5_Office_Professional_Plus_2016_W32_Korean_MLF_X20-41358\excel.ko-kr")</f>
        <v>\\10.12.11.20\TFO.FAIT.Share\# ITHELPDESK\1. 설치 프로그램\3_OFFICE2016\OneDrive_2021-01-19\SW_DVD5_Office_Professional_Plus_2016_W32_Korean_MLF_X20-41358\excel.ko-kr</v>
      </c>
    </row>
    <row r="317" spans="1:1" x14ac:dyDescent="0.4">
      <c r="A317" t="str">
        <f>HYPERLINK("\\10.12.11.20\TFO.FAIT.Share\# ITHELPDESK\1. 설치 프로그램\3_OFFICE2016\OneDrive_2021-01-19\SW_DVD5_Office_Professional_Plus_2016_W32_Korean_MLF_X20-41358\groove.ko-kr")</f>
        <v>\\10.12.11.20\TFO.FAIT.Share\# ITHELPDESK\1. 설치 프로그램\3_OFFICE2016\OneDrive_2021-01-19\SW_DVD5_Office_Professional_Plus_2016_W32_Korean_MLF_X20-41358\groove.ko-kr</v>
      </c>
    </row>
    <row r="318" spans="1:1" x14ac:dyDescent="0.4">
      <c r="A318" t="str">
        <f>HYPERLINK("\\10.12.11.20\TFO.FAIT.Share\# ITHELPDESK\1. 설치 프로그램\3_OFFICE2016\OneDrive_2021-01-19\SW_DVD5_Office_Professional_Plus_2016_W32_Korean_MLF_X20-41358\hotfixes")</f>
        <v>\\10.12.11.20\TFO.FAIT.Share\# ITHELPDESK\1. 설치 프로그램\3_OFFICE2016\OneDrive_2021-01-19\SW_DVD5_Office_Professional_Plus_2016_W32_Korean_MLF_X20-41358\hotfixes</v>
      </c>
    </row>
    <row r="319" spans="1:1" x14ac:dyDescent="0.4">
      <c r="A319" t="str">
        <f>HYPERLINK("\\10.12.11.20\TFO.FAIT.Share\# ITHELPDESK\1. 설치 프로그램\3_OFFICE2016\OneDrive_2021-01-19\SW_DVD5_Office_Professional_Plus_2016_W32_Korean_MLF_X20-41358\infopath.ko-kr")</f>
        <v>\\10.12.11.20\TFO.FAIT.Share\# ITHELPDESK\1. 설치 프로그램\3_OFFICE2016\OneDrive_2021-01-19\SW_DVD5_Office_Professional_Plus_2016_W32_Korean_MLF_X20-41358\infopath.ko-kr</v>
      </c>
    </row>
    <row r="320" spans="1:1" x14ac:dyDescent="0.4">
      <c r="A320" t="str">
        <f>HYPERLINK("\\10.12.11.20\TFO.FAIT.Share\# ITHELPDESK\1. 설치 프로그램\3_OFFICE2016\OneDrive_2021-01-19\SW_DVD5_Office_Professional_Plus_2016_W32_Korean_MLF_X20-41358\lync.ko-kr")</f>
        <v>\\10.12.11.20\TFO.FAIT.Share\# ITHELPDESK\1. 설치 프로그램\3_OFFICE2016\OneDrive_2021-01-19\SW_DVD5_Office_Professional_Plus_2016_W32_Korean_MLF_X20-41358\lync.ko-kr</v>
      </c>
    </row>
    <row r="321" spans="1:1" x14ac:dyDescent="0.4">
      <c r="A321" t="str">
        <f>HYPERLINK("\\10.12.11.20\TFO.FAIT.Share\# ITHELPDESK\1. 설치 프로그램\3_OFFICE2016\OneDrive_2021-01-19\SW_DVD5_Office_Professional_Plus_2016_W32_Korean_MLF_X20-41358\office.ko-kr")</f>
        <v>\\10.12.11.20\TFO.FAIT.Share\# ITHELPDESK\1. 설치 프로그램\3_OFFICE2016\OneDrive_2021-01-19\SW_DVD5_Office_Professional_Plus_2016_W32_Korean_MLF_X20-41358\office.ko-kr</v>
      </c>
    </row>
    <row r="322" spans="1:1" x14ac:dyDescent="0.4">
      <c r="A322" t="str">
        <f>HYPERLINK("\\10.12.11.20\TFO.FAIT.Share\# ITHELPDESK\1. 설치 프로그램\3_OFFICE2016\OneDrive_2021-01-19\SW_DVD5_Office_Professional_Plus_2016_W32_Korean_MLF_X20-41358\office64.ko-kr")</f>
        <v>\\10.12.11.20\TFO.FAIT.Share\# ITHELPDESK\1. 설치 프로그램\3_OFFICE2016\OneDrive_2021-01-19\SW_DVD5_Office_Professional_Plus_2016_W32_Korean_MLF_X20-41358\office64.ko-kr</v>
      </c>
    </row>
    <row r="323" spans="1:1" x14ac:dyDescent="0.4">
      <c r="A323" t="str">
        <f>HYPERLINK("\\10.12.11.20\TFO.FAIT.Share\# ITHELPDESK\1. 설치 프로그램\3_OFFICE2016\OneDrive_2021-01-19\SW_DVD5_Office_Professional_Plus_2016_W32_Korean_MLF_X20-41358\onenote.ko-kr")</f>
        <v>\\10.12.11.20\TFO.FAIT.Share\# ITHELPDESK\1. 설치 프로그램\3_OFFICE2016\OneDrive_2021-01-19\SW_DVD5_Office_Professional_Plus_2016_W32_Korean_MLF_X20-41358\onenote.ko-kr</v>
      </c>
    </row>
    <row r="324" spans="1:1" x14ac:dyDescent="0.4">
      <c r="A324" t="str">
        <f>HYPERLINK("\\10.12.11.20\TFO.FAIT.Share\# ITHELPDESK\1. 설치 프로그램\3_OFFICE2016\OneDrive_2021-01-19\SW_DVD5_Office_Professional_Plus_2016_W32_Korean_MLF_X20-41358\osm.ko-kr")</f>
        <v>\\10.12.11.20\TFO.FAIT.Share\# ITHELPDESK\1. 설치 프로그램\3_OFFICE2016\OneDrive_2021-01-19\SW_DVD5_Office_Professional_Plus_2016_W32_Korean_MLF_X20-41358\osm.ko-kr</v>
      </c>
    </row>
    <row r="325" spans="1:1" x14ac:dyDescent="0.4">
      <c r="A325" t="str">
        <f>HYPERLINK("\\10.12.11.20\TFO.FAIT.Share\# ITHELPDESK\1. 설치 프로그램\3_OFFICE2016\OneDrive_2021-01-19\SW_DVD5_Office_Professional_Plus_2016_W32_Korean_MLF_X20-41358\osmux.ko-kr")</f>
        <v>\\10.12.11.20\TFO.FAIT.Share\# ITHELPDESK\1. 설치 프로그램\3_OFFICE2016\OneDrive_2021-01-19\SW_DVD5_Office_Professional_Plus_2016_W32_Korean_MLF_X20-41358\osmux.ko-kr</v>
      </c>
    </row>
    <row r="326" spans="1:1" x14ac:dyDescent="0.4">
      <c r="A326" t="str">
        <f>HYPERLINK("\\10.12.11.20\TFO.FAIT.Share\# ITHELPDESK\1. 설치 프로그램\3_OFFICE2016\OneDrive_2021-01-19\SW_DVD5_Office_Professional_Plus_2016_W32_Korean_MLF_X20-41358\outlook.ko-kr")</f>
        <v>\\10.12.11.20\TFO.FAIT.Share\# ITHELPDESK\1. 설치 프로그램\3_OFFICE2016\OneDrive_2021-01-19\SW_DVD5_Office_Professional_Plus_2016_W32_Korean_MLF_X20-41358\outlook.ko-kr</v>
      </c>
    </row>
    <row r="327" spans="1:1" x14ac:dyDescent="0.4">
      <c r="A327" t="str">
        <f>HYPERLINK("\\10.12.11.20\TFO.FAIT.Share\# ITHELPDESK\1. 설치 프로그램\3_OFFICE2016\OneDrive_2021-01-19\SW_DVD5_Office_Professional_Plus_2016_W32_Korean_MLF_X20-41358\powerpoint.ko-kr")</f>
        <v>\\10.12.11.20\TFO.FAIT.Share\# ITHELPDESK\1. 설치 프로그램\3_OFFICE2016\OneDrive_2021-01-19\SW_DVD5_Office_Professional_Plus_2016_W32_Korean_MLF_X20-41358\powerpoint.ko-kr</v>
      </c>
    </row>
    <row r="328" spans="1:1" x14ac:dyDescent="0.4">
      <c r="A328" t="str">
        <f>HYPERLINK("\\10.12.11.20\TFO.FAIT.Share\# ITHELPDESK\1. 설치 프로그램\3_OFFICE2016\OneDrive_2021-01-19\SW_DVD5_Office_Professional_Plus_2016_W32_Korean_MLF_X20-41358\proofing.ko-kr")</f>
        <v>\\10.12.11.20\TFO.FAIT.Share\# ITHELPDESK\1. 설치 프로그램\3_OFFICE2016\OneDrive_2021-01-19\SW_DVD5_Office_Professional_Plus_2016_W32_Korean_MLF_X20-41358\proofing.ko-kr</v>
      </c>
    </row>
    <row r="329" spans="1:1" x14ac:dyDescent="0.4">
      <c r="A329" t="str">
        <f>HYPERLINK("\\10.12.11.20\TFO.FAIT.Share\# ITHELPDESK\1. 설치 프로그램\3_OFFICE2016\OneDrive_2021-01-19\SW_DVD5_Office_Professional_Plus_2016_W32_Korean_MLF_X20-41358\proplus.ww")</f>
        <v>\\10.12.11.20\TFO.FAIT.Share\# ITHELPDESK\1. 설치 프로그램\3_OFFICE2016\OneDrive_2021-01-19\SW_DVD5_Office_Professional_Plus_2016_W32_Korean_MLF_X20-41358\proplus.ww</v>
      </c>
    </row>
    <row r="330" spans="1:1" x14ac:dyDescent="0.4">
      <c r="A330" t="str">
        <f>HYPERLINK("\\10.12.11.20\TFO.FAIT.Share\# ITHELPDESK\1. 설치 프로그램\3_OFFICE2016\OneDrive_2021-01-19\SW_DVD5_Office_Professional_Plus_2016_W32_Korean_MLF_X20-41358\publisher.ko-kr")</f>
        <v>\\10.12.11.20\TFO.FAIT.Share\# ITHELPDESK\1. 설치 프로그램\3_OFFICE2016\OneDrive_2021-01-19\SW_DVD5_Office_Professional_Plus_2016_W32_Korean_MLF_X20-41358\publisher.ko-kr</v>
      </c>
    </row>
    <row r="331" spans="1:1" x14ac:dyDescent="0.4">
      <c r="A331" t="str">
        <f>HYPERLINK("\\10.12.11.20\TFO.FAIT.Share\# ITHELPDESK\1. 설치 프로그램\3_OFFICE2016\OneDrive_2021-01-19\SW_DVD5_Office_Professional_Plus_2016_W32_Korean_MLF_X20-41358\updates")</f>
        <v>\\10.12.11.20\TFO.FAIT.Share\# ITHELPDESK\1. 설치 프로그램\3_OFFICE2016\OneDrive_2021-01-19\SW_DVD5_Office_Professional_Plus_2016_W32_Korean_MLF_X20-41358\updates</v>
      </c>
    </row>
    <row r="332" spans="1:1" x14ac:dyDescent="0.4">
      <c r="A332" t="str">
        <f>HYPERLINK("\\10.12.11.20\TFO.FAIT.Share\# ITHELPDESK\1. 설치 프로그램\3_OFFICE2016\OneDrive_2021-01-19\SW_DVD5_Office_Professional_Plus_2016_W32_Korean_MLF_X20-41358\word.ko-kr")</f>
        <v>\\10.12.11.20\TFO.FAIT.Share\# ITHELPDESK\1. 설치 프로그램\3_OFFICE2016\OneDrive_2021-01-19\SW_DVD5_Office_Professional_Plus_2016_W32_Korean_MLF_X20-41358\word.ko-kr</v>
      </c>
    </row>
    <row r="333" spans="1:1" x14ac:dyDescent="0.4">
      <c r="A333" t="str">
        <f>HYPERLINK("\\10.12.11.20\TFO.FAIT.Share\# ITHELPDESK\1. 설치 프로그램\3_OFFICE2016\OneDrive_2021-01-19\SW_DVD5_Office_Professional_Plus_2016_W32_Korean_MLF_X20-41358\admin\de-de")</f>
        <v>\\10.12.11.20\TFO.FAIT.Share\# ITHELPDESK\1. 설치 프로그램\3_OFFICE2016\OneDrive_2021-01-19\SW_DVD5_Office_Professional_Plus_2016_W32_Korean_MLF_X20-41358\admin\de-de</v>
      </c>
    </row>
    <row r="334" spans="1:1" x14ac:dyDescent="0.4">
      <c r="A334" t="str">
        <f>HYPERLINK("\\10.12.11.20\TFO.FAIT.Share\# ITHELPDESK\1. 설치 프로그램\3_OFFICE2016\OneDrive_2021-01-19\SW_DVD5_Office_Professional_Plus_2016_W32_Korean_MLF_X20-41358\admin\en-us")</f>
        <v>\\10.12.11.20\TFO.FAIT.Share\# ITHELPDESK\1. 설치 프로그램\3_OFFICE2016\OneDrive_2021-01-19\SW_DVD5_Office_Professional_Plus_2016_W32_Korean_MLF_X20-41358\admin\en-us</v>
      </c>
    </row>
    <row r="335" spans="1:1" x14ac:dyDescent="0.4">
      <c r="A335" t="str">
        <f>HYPERLINK("\\10.12.11.20\TFO.FAIT.Share\# ITHELPDESK\1. 설치 프로그램\3_OFFICE2016\OneDrive_2021-01-19\SW_DVD5_Office_Professional_Plus_2016_W32_Korean_MLF_X20-41358\admin\es-es")</f>
        <v>\\10.12.11.20\TFO.FAIT.Share\# ITHELPDESK\1. 설치 프로그램\3_OFFICE2016\OneDrive_2021-01-19\SW_DVD5_Office_Professional_Plus_2016_W32_Korean_MLF_X20-41358\admin\es-es</v>
      </c>
    </row>
    <row r="336" spans="1:1" x14ac:dyDescent="0.4">
      <c r="A336" t="str">
        <f>HYPERLINK("\\10.12.11.20\TFO.FAIT.Share\# ITHELPDESK\1. 설치 프로그램\3_OFFICE2016\OneDrive_2021-01-19\SW_DVD5_Office_Professional_Plus_2016_W32_Korean_MLF_X20-41358\admin\fr-fr")</f>
        <v>\\10.12.11.20\TFO.FAIT.Share\# ITHELPDESK\1. 설치 프로그램\3_OFFICE2016\OneDrive_2021-01-19\SW_DVD5_Office_Professional_Plus_2016_W32_Korean_MLF_X20-41358\admin\fr-fr</v>
      </c>
    </row>
    <row r="337" spans="1:1" x14ac:dyDescent="0.4">
      <c r="A337" t="str">
        <f>HYPERLINK("\\10.12.11.20\TFO.FAIT.Share\# ITHELPDESK\1. 설치 프로그램\3_OFFICE2016\OneDrive_2021-01-19\SW_DVD5_Office_Professional_Plus_2016_W32_Korean_MLF_X20-41358\admin\it-it")</f>
        <v>\\10.12.11.20\TFO.FAIT.Share\# ITHELPDESK\1. 설치 프로그램\3_OFFICE2016\OneDrive_2021-01-19\SW_DVD5_Office_Professional_Plus_2016_W32_Korean_MLF_X20-41358\admin\it-it</v>
      </c>
    </row>
    <row r="338" spans="1:1" x14ac:dyDescent="0.4">
      <c r="A338" t="str">
        <f>HYPERLINK("\\10.12.11.20\TFO.FAIT.Share\# ITHELPDESK\1. 설치 프로그램\3_OFFICE2016\OneDrive_2021-01-19\SW_DVD5_Office_Professional_Plus_2016_W32_Korean_MLF_X20-41358\admin\ja-jp")</f>
        <v>\\10.12.11.20\TFO.FAIT.Share\# ITHELPDESK\1. 설치 프로그램\3_OFFICE2016\OneDrive_2021-01-19\SW_DVD5_Office_Professional_Plus_2016_W32_Korean_MLF_X20-41358\admin\ja-jp</v>
      </c>
    </row>
    <row r="339" spans="1:1" x14ac:dyDescent="0.4">
      <c r="A339" t="str">
        <f>HYPERLINK("\\10.12.11.20\TFO.FAIT.Share\# ITHELPDESK\1. 설치 프로그램\3_OFFICE2016\OneDrive_2021-01-19\SW_DVD5_Office_Professional_Plus_2016_W32_Korean_MLF_X20-41358\admin\ko-kr")</f>
        <v>\\10.12.11.20\TFO.FAIT.Share\# ITHELPDESK\1. 설치 프로그램\3_OFFICE2016\OneDrive_2021-01-19\SW_DVD5_Office_Professional_Plus_2016_W32_Korean_MLF_X20-41358\admin\ko-kr</v>
      </c>
    </row>
    <row r="340" spans="1:1" x14ac:dyDescent="0.4">
      <c r="A340" t="str">
        <f>HYPERLINK("\\10.12.11.20\TFO.FAIT.Share\# ITHELPDESK\1. 설치 프로그램\3_OFFICE2016\OneDrive_2021-01-19\SW_DVD5_Office_Professional_Plus_2016_W32_Korean_MLF_X20-41358\admin\pt-br")</f>
        <v>\\10.12.11.20\TFO.FAIT.Share\# ITHELPDESK\1. 설치 프로그램\3_OFFICE2016\OneDrive_2021-01-19\SW_DVD5_Office_Professional_Plus_2016_W32_Korean_MLF_X20-41358\admin\pt-br</v>
      </c>
    </row>
    <row r="341" spans="1:1" x14ac:dyDescent="0.4">
      <c r="A341" t="str">
        <f>HYPERLINK("\\10.12.11.20\TFO.FAIT.Share\# ITHELPDESK\1. 설치 프로그램\3_OFFICE2016\OneDrive_2021-01-19\SW_DVD5_Office_Professional_Plus_2016_W32_Korean_MLF_X20-41358\admin\ru-ru")</f>
        <v>\\10.12.11.20\TFO.FAIT.Share\# ITHELPDESK\1. 설치 프로그램\3_OFFICE2016\OneDrive_2021-01-19\SW_DVD5_Office_Professional_Plus_2016_W32_Korean_MLF_X20-41358\admin\ru-ru</v>
      </c>
    </row>
    <row r="342" spans="1:1" x14ac:dyDescent="0.4">
      <c r="A342" t="str">
        <f>HYPERLINK("\\10.12.11.20\TFO.FAIT.Share\# ITHELPDESK\1. 설치 프로그램\3_OFFICE2016\OneDrive_2021-01-19\SW_DVD5_Office_Professional_Plus_2016_W32_Korean_MLF_X20-41358\admin\zh-cn")</f>
        <v>\\10.12.11.20\TFO.FAIT.Share\# ITHELPDESK\1. 설치 프로그램\3_OFFICE2016\OneDrive_2021-01-19\SW_DVD5_Office_Professional_Plus_2016_W32_Korean_MLF_X20-41358\admin\zh-cn</v>
      </c>
    </row>
    <row r="343" spans="1:1" x14ac:dyDescent="0.4">
      <c r="A343" t="str">
        <f>HYPERLINK("\\10.12.11.20\TFO.FAIT.Share\# ITHELPDESK\1. 설치 프로그램\3_OFFICE2016\OneDrive_2021-01-19\SW_DVD5_Office_Professional_Plus_2016_W32_Korean_MLF_X20-41358\admin\zh-tw")</f>
        <v>\\10.12.11.20\TFO.FAIT.Share\# ITHELPDESK\1. 설치 프로그램\3_OFFICE2016\OneDrive_2021-01-19\SW_DVD5_Office_Professional_Plus_2016_W32_Korean_MLF_X20-41358\admin\zh-tw</v>
      </c>
    </row>
    <row r="344" spans="1:1" x14ac:dyDescent="0.4">
      <c r="A344" t="str">
        <f>HYPERLINK("\\10.12.11.20\TFO.FAIT.Share\# ITHELPDESK\1. 설치 프로그램\3_OFFICE2016\OneDrive_2021-01-19\SW_DVD5_Office_Professional_Plus_2016_W32_Korean_MLF_X20-41358\proofing.ko-kr\proof.en")</f>
        <v>\\10.12.11.20\TFO.FAIT.Share\# ITHELPDESK\1. 설치 프로그램\3_OFFICE2016\OneDrive_2021-01-19\SW_DVD5_Office_Professional_Plus_2016_W32_Korean_MLF_X20-41358\proofing.ko-kr\proof.en</v>
      </c>
    </row>
    <row r="345" spans="1:1" x14ac:dyDescent="0.4">
      <c r="A345" t="str">
        <f>HYPERLINK("\\10.12.11.20\TFO.FAIT.Share\# ITHELPDESK\1. 설치 프로그램\3_OFFICE2016\OneDrive_2021-01-19\SW_DVD5_Office_Professional_Plus_2016_W32_Korean_MLF_X20-41358\proofing.ko-kr\proof.ko")</f>
        <v>\\10.12.11.20\TFO.FAIT.Share\# ITHELPDESK\1. 설치 프로그램\3_OFFICE2016\OneDrive_2021-01-19\SW_DVD5_Office_Professional_Plus_2016_W32_Korean_MLF_X20-41358\proofing.ko-kr\proof.ko</v>
      </c>
    </row>
    <row r="346" spans="1:1" x14ac:dyDescent="0.4">
      <c r="A346" t="str">
        <f>HYPERLINK("\\10.12.11.20\TFO.FAIT.Share\# ITHELPDESK\1. 설치 프로그램\6_한글 NEO\Install")</f>
        <v>\\10.12.11.20\TFO.FAIT.Share\# ITHELPDESK\1. 설치 프로그램\6_한글 NEO\Install</v>
      </c>
    </row>
    <row r="347" spans="1:1" x14ac:dyDescent="0.4">
      <c r="A347" t="str">
        <f>HYPERLINK("\\10.12.11.20\TFO.FAIT.Share\# ITHELPDESK\1. 설치 프로그램\7_Nethelper\10.10.10.190")</f>
        <v>\\10.12.11.20\TFO.FAIT.Share\# ITHELPDESK\1. 설치 프로그램\7_Nethelper\10.10.10.190</v>
      </c>
    </row>
    <row r="348" spans="1:1" x14ac:dyDescent="0.4">
      <c r="A348" t="str">
        <f>HYPERLINK("\\10.12.11.20\TFO.FAIT.Share\# ITHELPDESK\1. 설치 프로그램\7_Nethelper\Agent")</f>
        <v>\\10.12.11.20\TFO.FAIT.Share\# ITHELPDESK\1. 설치 프로그램\7_Nethelper\Agent</v>
      </c>
    </row>
    <row r="349" spans="1:1" x14ac:dyDescent="0.4">
      <c r="A349" t="str">
        <f>HYPERLINK("\\10.12.11.20\TFO.FAIT.Share\# ITHELPDESK\1. 설치 프로그램\7_Nethelper\Agent수동삭제 툴")</f>
        <v>\\10.12.11.20\TFO.FAIT.Share\# ITHELPDESK\1. 설치 프로그램\7_Nethelper\Agent수동삭제 툴</v>
      </c>
    </row>
    <row r="350" spans="1:1" x14ac:dyDescent="0.4">
      <c r="A350" t="str">
        <f>HYPERLINK("\\10.12.11.20\TFO.FAIT.Share\# ITHELPDESK\1. 설치 프로그램\7_Nethelper\Console")</f>
        <v>\\10.12.11.20\TFO.FAIT.Share\# ITHELPDESK\1. 설치 프로그램\7_Nethelper\Console</v>
      </c>
    </row>
    <row r="351" spans="1:1" x14ac:dyDescent="0.4">
      <c r="A351" t="str">
        <f>HYPERLINK("\\10.12.11.20\TFO.FAIT.Share\# ITHELPDESK\1. 설치 프로그램\7_Nethelper\Server")</f>
        <v>\\10.12.11.20\TFO.FAIT.Share\# ITHELPDESK\1. 설치 프로그램\7_Nethelper\Server</v>
      </c>
    </row>
    <row r="352" spans="1:1" x14ac:dyDescent="0.4">
      <c r="A352" t="str">
        <f>HYPERLINK("\\10.12.11.20\TFO.FAIT.Share\# ITHELPDESK\1. 설치 프로그램\7_Nethelper\메뉴얼")</f>
        <v>\\10.12.11.20\TFO.FAIT.Share\# ITHELPDESK\1. 설치 프로그램\7_Nethelper\메뉴얼</v>
      </c>
    </row>
    <row r="353" spans="1:1" x14ac:dyDescent="0.4">
      <c r="A353" t="str">
        <f>HYPERLINK("\\10.12.11.20\TFO.FAIT.Share\# ITHELPDESK\1. 설치 프로그램\7_Nethelper\Agent\NH75ClientSetup_Window_x64(2020122401)")</f>
        <v>\\10.12.11.20\TFO.FAIT.Share\# ITHELPDESK\1. 설치 프로그램\7_Nethelper\Agent\NH75ClientSetup_Window_x64(2020122401)</v>
      </c>
    </row>
    <row r="354" spans="1:1" x14ac:dyDescent="0.4">
      <c r="A354" t="str">
        <f>HYPERLINK("\\10.12.11.20\TFO.FAIT.Share\# ITHELPDESK\1. 설치 프로그램\7_Nethelper\Agent\NH75ClientSetup_Window_x86(2020122401)")</f>
        <v>\\10.12.11.20\TFO.FAIT.Share\# ITHELPDESK\1. 설치 프로그램\7_Nethelper\Agent\NH75ClientSetup_Window_x86(2020122401)</v>
      </c>
    </row>
    <row r="355" spans="1:1" x14ac:dyDescent="0.4">
      <c r="A355" t="str">
        <f>HYPERLINK("\\10.12.11.20\TFO.FAIT.Share\# ITHELPDESK\1. 설치 프로그램\7_Nethelper\Agent\NH75ClientSetup_Window_x64(2020122401)\Disk1")</f>
        <v>\\10.12.11.20\TFO.FAIT.Share\# ITHELPDESK\1. 설치 프로그램\7_Nethelper\Agent\NH75ClientSetup_Window_x64(2020122401)\Disk1</v>
      </c>
    </row>
    <row r="356" spans="1:1" x14ac:dyDescent="0.4">
      <c r="A356" t="str">
        <f>HYPERLINK("\\10.12.11.20\TFO.FAIT.Share\# ITHELPDESK\1. 설치 프로그램\7_Nethelper\Agent\NH75ClientSetup_Window_x86(2020122401)\Disk1")</f>
        <v>\\10.12.11.20\TFO.FAIT.Share\# ITHELPDESK\1. 설치 프로그램\7_Nethelper\Agent\NH75ClientSetup_Window_x86(2020122401)\Disk1</v>
      </c>
    </row>
    <row r="357" spans="1:1" x14ac:dyDescent="0.4">
      <c r="A357" t="str">
        <f>HYPERLINK("\\10.12.11.20\TFO.FAIT.Share\# ITHELPDESK\1. 설치 프로그램\7_Nethelper\Agent수동삭제 툴\수동삭제 툴")</f>
        <v>\\10.12.11.20\TFO.FAIT.Share\# ITHELPDESK\1. 설치 프로그램\7_Nethelper\Agent수동삭제 툴\수동삭제 툴</v>
      </c>
    </row>
    <row r="358" spans="1:1" x14ac:dyDescent="0.4">
      <c r="A358" t="str">
        <f>HYPERLINK("\\10.12.11.20\TFO.FAIT.Share\# ITHELPDESK\1. 설치 프로그램\7_Nethelper\Console\NH78Console_Window_UpdateFile(2020122401)")</f>
        <v>\\10.12.11.20\TFO.FAIT.Share\# ITHELPDESK\1. 설치 프로그램\7_Nethelper\Console\NH78Console_Window_UpdateFile(2020122401)</v>
      </c>
    </row>
    <row r="359" spans="1:1" x14ac:dyDescent="0.4">
      <c r="A359" t="str">
        <f>HYPERLINK("\\10.12.11.20\TFO.FAIT.Share\# ITHELPDESK\1. 설치 프로그램\7_Nethelper\Console\NH78Console_Window_UpdateFile(2020122401)\NetHelper Console V7.0")</f>
        <v>\\10.12.11.20\TFO.FAIT.Share\# ITHELPDESK\1. 설치 프로그램\7_Nethelper\Console\NH78Console_Window_UpdateFile(2020122401)\NetHelper Console V7.0</v>
      </c>
    </row>
    <row r="360" spans="1:1" x14ac:dyDescent="0.4">
      <c r="A360" t="str">
        <f>HYPERLINK("\\10.12.11.20\TFO.FAIT.Share\# ITHELPDESK\1. 설치 프로그램\7_Nethelper\Console\NH78Console_Window_UpdateFile(2020122401)\NetHelper Console V7.0 x64")</f>
        <v>\\10.12.11.20\TFO.FAIT.Share\# ITHELPDESK\1. 설치 프로그램\7_Nethelper\Console\NH78Console_Window_UpdateFile(2020122401)\NetHelper Console V7.0 x64</v>
      </c>
    </row>
    <row r="361" spans="1:1" x14ac:dyDescent="0.4">
      <c r="A361" t="str">
        <f>HYPERLINK("\\10.12.11.20\TFO.FAIT.Share\# ITHELPDESK\1. 설치 프로그램\7_Nethelper\Console\NH78Console_Window_UpdateFile(2020122401)\NetHelper Console V7.0\AgentSample")</f>
        <v>\\10.12.11.20\TFO.FAIT.Share\# ITHELPDESK\1. 설치 프로그램\7_Nethelper\Console\NH78Console_Window_UpdateFile(2020122401)\NetHelper Console V7.0\AgentSample</v>
      </c>
    </row>
    <row r="362" spans="1:1" x14ac:dyDescent="0.4">
      <c r="A362" t="str">
        <f>HYPERLINK("\\10.12.11.20\TFO.FAIT.Share\# ITHELPDESK\1. 설치 프로그램\7_Nethelper\Console\NH78Console_Window_UpdateFile(2020122401)\NetHelper Console V7.0\en")</f>
        <v>\\10.12.11.20\TFO.FAIT.Share\# ITHELPDESK\1. 설치 프로그램\7_Nethelper\Console\NH78Console_Window_UpdateFile(2020122401)\NetHelper Console V7.0\en</v>
      </c>
    </row>
    <row r="363" spans="1:1" x14ac:dyDescent="0.4">
      <c r="A363" t="str">
        <f>HYPERLINK("\\10.12.11.20\TFO.FAIT.Share\# ITHELPDESK\1. 설치 프로그램\7_Nethelper\Console\NH78Console_Window_UpdateFile(2020122401)\NetHelper Console V7.0\SkinStyles")</f>
        <v>\\10.12.11.20\TFO.FAIT.Share\# ITHELPDESK\1. 설치 프로그램\7_Nethelper\Console\NH78Console_Window_UpdateFile(2020122401)\NetHelper Console V7.0\SkinStyles</v>
      </c>
    </row>
    <row r="364" spans="1:1" x14ac:dyDescent="0.4">
      <c r="A364" t="str">
        <f>HYPERLINK("\\10.12.11.20\TFO.FAIT.Share\# ITHELPDESK\1. 설치 프로그램\7_Nethelper\Console\NH78Console_Window_UpdateFile(2020122401)\NetHelper Console V7.0\WebSample")</f>
        <v>\\10.12.11.20\TFO.FAIT.Share\# ITHELPDESK\1. 설치 프로그램\7_Nethelper\Console\NH78Console_Window_UpdateFile(2020122401)\NetHelper Console V7.0\WebSample</v>
      </c>
    </row>
    <row r="365" spans="1:1" x14ac:dyDescent="0.4">
      <c r="A365" t="str">
        <f>HYPERLINK("\\10.12.11.20\TFO.FAIT.Share\# ITHELPDESK\1. 설치 프로그램\7_Nethelper\Console\NH78Console_Window_UpdateFile(2020122401)\NetHelper Console V7.0\en\CVS")</f>
        <v>\\10.12.11.20\TFO.FAIT.Share\# ITHELPDESK\1. 설치 프로그램\7_Nethelper\Console\NH78Console_Window_UpdateFile(2020122401)\NetHelper Console V7.0\en\CVS</v>
      </c>
    </row>
    <row r="366" spans="1:1" x14ac:dyDescent="0.4">
      <c r="A366" t="str">
        <f>HYPERLINK("\\10.12.11.20\TFO.FAIT.Share\# ITHELPDESK\1. 설치 프로그램\7_Nethelper\Console\NH78Console_Window_UpdateFile(2020122401)\NetHelper Console V7.0 x64\AgentSample")</f>
        <v>\\10.12.11.20\TFO.FAIT.Share\# ITHELPDESK\1. 설치 프로그램\7_Nethelper\Console\NH78Console_Window_UpdateFile(2020122401)\NetHelper Console V7.0 x64\AgentSample</v>
      </c>
    </row>
    <row r="367" spans="1:1" x14ac:dyDescent="0.4">
      <c r="A367" t="str">
        <f>HYPERLINK("\\10.12.11.20\TFO.FAIT.Share\# ITHELPDESK\1. 설치 프로그램\7_Nethelper\Console\NH78Console_Window_UpdateFile(2020122401)\NetHelper Console V7.0 x64\en")</f>
        <v>\\10.12.11.20\TFO.FAIT.Share\# ITHELPDESK\1. 설치 프로그램\7_Nethelper\Console\NH78Console_Window_UpdateFile(2020122401)\NetHelper Console V7.0 x64\en</v>
      </c>
    </row>
    <row r="368" spans="1:1" x14ac:dyDescent="0.4">
      <c r="A368" t="str">
        <f>HYPERLINK("\\10.12.11.20\TFO.FAIT.Share\# ITHELPDESK\1. 설치 프로그램\7_Nethelper\Console\NH78Console_Window_UpdateFile(2020122401)\NetHelper Console V7.0 x64\SkinStyles")</f>
        <v>\\10.12.11.20\TFO.FAIT.Share\# ITHELPDESK\1. 설치 프로그램\7_Nethelper\Console\NH78Console_Window_UpdateFile(2020122401)\NetHelper Console V7.0 x64\SkinStyles</v>
      </c>
    </row>
    <row r="369" spans="1:1" x14ac:dyDescent="0.4">
      <c r="A369" t="str">
        <f>HYPERLINK("\\10.12.11.20\TFO.FAIT.Share\# ITHELPDESK\1. 설치 프로그램\7_Nethelper\Console\NH78Console_Window_UpdateFile(2020122401)\NetHelper Console V7.0 x64\WebSample")</f>
        <v>\\10.12.11.20\TFO.FAIT.Share\# ITHELPDESK\1. 설치 프로그램\7_Nethelper\Console\NH78Console_Window_UpdateFile(2020122401)\NetHelper Console V7.0 x64\WebSample</v>
      </c>
    </row>
    <row r="370" spans="1:1" x14ac:dyDescent="0.4">
      <c r="A370" t="str">
        <f>HYPERLINK("\\10.12.11.20\TFO.FAIT.Share\# ITHELPDESK\1. 설치 프로그램\7_Nethelper\Console\NH78Console_Window_UpdateFile(2020122401)\NetHelper Console V7.0 x64\en\CVS")</f>
        <v>\\10.12.11.20\TFO.FAIT.Share\# ITHELPDESK\1. 설치 프로그램\7_Nethelper\Console\NH78Console_Window_UpdateFile(2020122401)\NetHelper Console V7.0 x64\en\CVS</v>
      </c>
    </row>
    <row r="371" spans="1:1" x14ac:dyDescent="0.4">
      <c r="A371" t="str">
        <f>HYPERLINK("\\10.12.11.20\TFO.FAIT.Share\# ITHELPDESK\1. 설치 프로그램\7_Nethelper\Server\NH75Server_Window_UpdateFile(2020122401)")</f>
        <v>\\10.12.11.20\TFO.FAIT.Share\# ITHELPDESK\1. 설치 프로그램\7_Nethelper\Server\NH75Server_Window_UpdateFile(2020122401)</v>
      </c>
    </row>
    <row r="372" spans="1:1" x14ac:dyDescent="0.4">
      <c r="A372" t="str">
        <f>HYPERLINK("\\10.12.11.20\TFO.FAIT.Share\# ITHELPDESK\1. 설치 프로그램\7_Nethelper\Server\NH75Server_Window_UpdateFile(2020122401)\32bit")</f>
        <v>\\10.12.11.20\TFO.FAIT.Share\# ITHELPDESK\1. 설치 프로그램\7_Nethelper\Server\NH75Server_Window_UpdateFile(2020122401)\32bit</v>
      </c>
    </row>
    <row r="373" spans="1:1" x14ac:dyDescent="0.4">
      <c r="A373" t="str">
        <f>HYPERLINK("\\10.12.11.20\TFO.FAIT.Share\# ITHELPDESK\1. 설치 프로그램\7_Nethelper\Server\NH75Server_Window_UpdateFile(2020122401)\64bit")</f>
        <v>\\10.12.11.20\TFO.FAIT.Share\# ITHELPDESK\1. 설치 프로그램\7_Nethelper\Server\NH75Server_Window_UpdateFile(2020122401)\64bit</v>
      </c>
    </row>
    <row r="374" spans="1:1" x14ac:dyDescent="0.4">
      <c r="A374" t="str">
        <f>HYPERLINK("\\10.12.11.20\TFO.FAIT.Share\# ITHELPDESK\1. 설치 프로그램\7_Nethelper\Server\NH75Server_Window_UpdateFile(2020122401)\Common")</f>
        <v>\\10.12.11.20\TFO.FAIT.Share\# ITHELPDESK\1. 설치 프로그램\7_Nethelper\Server\NH75Server_Window_UpdateFile(2020122401)\Common</v>
      </c>
    </row>
    <row r="375" spans="1:1" x14ac:dyDescent="0.4">
      <c r="A375" t="str">
        <f>HYPERLINK("\\10.12.11.20\TFO.FAIT.Share\# ITHELPDESK\1. 설치 프로그램\7_Nethelper\Server\NH75Server_Window_UpdateFile(2020122401)\Common\wwwroot")</f>
        <v>\\10.12.11.20\TFO.FAIT.Share\# ITHELPDESK\1. 설치 프로그램\7_Nethelper\Server\NH75Server_Window_UpdateFile(2020122401)\Common\wwwroot</v>
      </c>
    </row>
    <row r="376" spans="1:1" x14ac:dyDescent="0.4">
      <c r="A376" t="str">
        <f>HYPERLINK("\\10.12.11.20\TFO.FAIT.Share\# ITHELPDESK\1. 설치 프로그램\7_Nethelper\Server\NH75Server_Window_UpdateFile(2020122401)\Common\wwwroot\NetHelper")</f>
        <v>\\10.12.11.20\TFO.FAIT.Share\# ITHELPDESK\1. 설치 프로그램\7_Nethelper\Server\NH75Server_Window_UpdateFile(2020122401)\Common\wwwroot\NetHelper</v>
      </c>
    </row>
    <row r="377" spans="1:1" x14ac:dyDescent="0.4">
      <c r="A377" t="str">
        <f>HYPERLINK("\\10.12.11.20\TFO.FAIT.Share\# ITHELPDESK\1. 설치 프로그램\7_Nethelper\Server\NH75Server_Window_UpdateFile(2020122401)\Common\wwwroot\NH70")</f>
        <v>\\10.12.11.20\TFO.FAIT.Share\# ITHELPDESK\1. 설치 프로그램\7_Nethelper\Server\NH75Server_Window_UpdateFile(2020122401)\Common\wwwroot\NH70</v>
      </c>
    </row>
    <row r="378" spans="1:1" x14ac:dyDescent="0.4">
      <c r="A378" t="str">
        <f>HYPERLINK("\\10.12.11.20\TFO.FAIT.Share\# ITHELPDESK\1. 설치 프로그램\7_Nethelper\Server\NH75Server_Window_UpdateFile(2020122401)\Common\wwwroot\NetHelper\Electric")</f>
        <v>\\10.12.11.20\TFO.FAIT.Share\# ITHELPDESK\1. 설치 프로그램\7_Nethelper\Server\NH75Server_Window_UpdateFile(2020122401)\Common\wwwroot\NetHelper\Electric</v>
      </c>
    </row>
    <row r="379" spans="1:1" x14ac:dyDescent="0.4">
      <c r="A379" t="str">
        <f>HYPERLINK("\\10.12.11.20\TFO.FAIT.Share\# ITHELPDESK\1. 설치 프로그램\7_Nethelper\Server\NH75Server_Window_UpdateFile(2020122401)\Common\wwwroot\NetHelper\Fla")</f>
        <v>\\10.12.11.20\TFO.FAIT.Share\# ITHELPDESK\1. 설치 프로그램\7_Nethelper\Server\NH75Server_Window_UpdateFile(2020122401)\Common\wwwroot\NetHelper\Fla</v>
      </c>
    </row>
    <row r="380" spans="1:1" x14ac:dyDescent="0.4">
      <c r="A380" t="str">
        <f>HYPERLINK("\\10.12.11.20\TFO.FAIT.Share\# ITHELPDESK\1. 설치 프로그램\7_Nethelper\Server\NH75Server_Window_UpdateFile(2020122401)\Common\wwwroot\NetHelper\MessangerNote")</f>
        <v>\\10.12.11.20\TFO.FAIT.Share\# ITHELPDESK\1. 설치 프로그램\7_Nethelper\Server\NH75Server_Window_UpdateFile(2020122401)\Common\wwwroot\NetHelper\MessangerNote</v>
      </c>
    </row>
    <row r="381" spans="1:1" x14ac:dyDescent="0.4">
      <c r="A381" t="str">
        <f>HYPERLINK("\\10.12.11.20\TFO.FAIT.Share\# ITHELPDESK\1. 설치 프로그램\7_Nethelper\Server\NH75Server_Window_UpdateFile(2020122401)\Common\wwwroot\NetHelper\SecuChkHelp_Eng")</f>
        <v>\\10.12.11.20\TFO.FAIT.Share\# ITHELPDESK\1. 설치 프로그램\7_Nethelper\Server\NH75Server_Window_UpdateFile(2020122401)\Common\wwwroot\NetHelper\SecuChkHelp_Eng</v>
      </c>
    </row>
    <row r="382" spans="1:1" x14ac:dyDescent="0.4">
      <c r="A382" t="str">
        <f>HYPERLINK("\\10.12.11.20\TFO.FAIT.Share\# ITHELPDESK\1. 설치 프로그램\7_Nethelper\Server\NH75Server_Window_UpdateFile(2020122401)\Common\wwwroot\NetHelper\SecuChkHelp_Jap")</f>
        <v>\\10.12.11.20\TFO.FAIT.Share\# ITHELPDESK\1. 설치 프로그램\7_Nethelper\Server\NH75Server_Window_UpdateFile(2020122401)\Common\wwwroot\NetHelper\SecuChkHelp_Jap</v>
      </c>
    </row>
    <row r="383" spans="1:1" x14ac:dyDescent="0.4">
      <c r="A383" t="str">
        <f>HYPERLINK("\\10.12.11.20\TFO.FAIT.Share\# ITHELPDESK\1. 설치 프로그램\7_Nethelper\Server\NH75Server_Window_UpdateFile(2020122401)\Common\wwwroot\NetHelper\SecuChkHelp_Kor")</f>
        <v>\\10.12.11.20\TFO.FAIT.Share\# ITHELPDESK\1. 설치 프로그램\7_Nethelper\Server\NH75Server_Window_UpdateFile(2020122401)\Common\wwwroot\NetHelper\SecuChkHelp_Kor</v>
      </c>
    </row>
    <row r="384" spans="1:1" x14ac:dyDescent="0.4">
      <c r="A384" t="str">
        <f>HYPERLINK("\\10.12.11.20\TFO.FAIT.Share\# ITHELPDESK\1. 설치 프로그램\7_Nethelper\Server\NH75Server_Window_UpdateFile(2020122401)\Common\wwwroot\NetHelper\MessangerNote\css")</f>
        <v>\\10.12.11.20\TFO.FAIT.Share\# ITHELPDESK\1. 설치 프로그램\7_Nethelper\Server\NH75Server_Window_UpdateFile(2020122401)\Common\wwwroot\NetHelper\MessangerNote\css</v>
      </c>
    </row>
    <row r="385" spans="1:1" x14ac:dyDescent="0.4">
      <c r="A385" t="str">
        <f>HYPERLINK("\\10.12.11.20\TFO.FAIT.Share\# ITHELPDESK\1. 설치 프로그램\7_Nethelper\Server\NH75Server_Window_UpdateFile(2020122401)\Common\wwwroot\NetHelper\MessangerNote\images")</f>
        <v>\\10.12.11.20\TFO.FAIT.Share\# ITHELPDESK\1. 설치 프로그램\7_Nethelper\Server\NH75Server_Window_UpdateFile(2020122401)\Common\wwwroot\NetHelper\MessangerNote\images</v>
      </c>
    </row>
    <row r="386" spans="1:1" x14ac:dyDescent="0.4">
      <c r="A386" t="str">
        <f>HYPERLINK("\\10.12.11.20\TFO.FAIT.Share\# ITHELPDESK\1. 설치 프로그램\7_Nethelper\Server\NH75Server_Window_UpdateFile(2020122401)\Common\wwwroot\NetHelper\SecuChkHelp_Eng\css")</f>
        <v>\\10.12.11.20\TFO.FAIT.Share\# ITHELPDESK\1. 설치 프로그램\7_Nethelper\Server\NH75Server_Window_UpdateFile(2020122401)\Common\wwwroot\NetHelper\SecuChkHelp_Eng\css</v>
      </c>
    </row>
    <row r="387" spans="1:1" x14ac:dyDescent="0.4">
      <c r="A387" t="str">
        <f>HYPERLINK("\\10.12.11.20\TFO.FAIT.Share\# ITHELPDESK\1. 설치 프로그램\7_Nethelper\Server\NH75Server_Window_UpdateFile(2020122401)\Common\wwwroot\NetHelper\SecuChkHelp_Eng\images")</f>
        <v>\\10.12.11.20\TFO.FAIT.Share\# ITHELPDESK\1. 설치 프로그램\7_Nethelper\Server\NH75Server_Window_UpdateFile(2020122401)\Common\wwwroot\NetHelper\SecuChkHelp_Eng\images</v>
      </c>
    </row>
    <row r="388" spans="1:1" x14ac:dyDescent="0.4">
      <c r="A388" t="str">
        <f>HYPERLINK("\\10.12.11.20\TFO.FAIT.Share\# ITHELPDESK\1. 설치 프로그램\7_Nethelper\Server\NH75Server_Window_UpdateFile(2020122401)\Common\wwwroot\NetHelper\SecuChkHelp_Eng\Win7")</f>
        <v>\\10.12.11.20\TFO.FAIT.Share\# ITHELPDESK\1. 설치 프로그램\7_Nethelper\Server\NH75Server_Window_UpdateFile(2020122401)\Common\wwwroot\NetHelper\SecuChkHelp_Eng\Win7</v>
      </c>
    </row>
    <row r="389" spans="1:1" x14ac:dyDescent="0.4">
      <c r="A389" t="str">
        <f>HYPERLINK("\\10.12.11.20\TFO.FAIT.Share\# ITHELPDESK\1. 설치 프로그램\7_Nethelper\Server\NH75Server_Window_UpdateFile(2020122401)\Common\wwwroot\NetHelper\SecuChkHelp_Eng\Win8")</f>
        <v>\\10.12.11.20\TFO.FAIT.Share\# ITHELPDESK\1. 설치 프로그램\7_Nethelper\Server\NH75Server_Window_UpdateFile(2020122401)\Common\wwwroot\NetHelper\SecuChkHelp_Eng\Win8</v>
      </c>
    </row>
    <row r="390" spans="1:1" x14ac:dyDescent="0.4">
      <c r="A390" t="str">
        <f>HYPERLINK("\\10.12.11.20\TFO.FAIT.Share\# ITHELPDESK\1. 설치 프로그램\7_Nethelper\Server\NH75Server_Window_UpdateFile(2020122401)\Common\wwwroot\NetHelper\SecuChkHelp_Eng\WinXP")</f>
        <v>\\10.12.11.20\TFO.FAIT.Share\# ITHELPDESK\1. 설치 프로그램\7_Nethelper\Server\NH75Server_Window_UpdateFile(2020122401)\Common\wwwroot\NetHelper\SecuChkHelp_Eng\WinXP</v>
      </c>
    </row>
    <row r="391" spans="1:1" x14ac:dyDescent="0.4">
      <c r="A391" t="str">
        <f>HYPERLINK("\\10.12.11.20\TFO.FAIT.Share\# ITHELPDESK\1. 설치 프로그램\7_Nethelper\Server\NH75Server_Window_UpdateFile(2020122401)\Common\wwwroot\NetHelper\SecuChkHelp_Jap\images")</f>
        <v>\\10.12.11.20\TFO.FAIT.Share\# ITHELPDESK\1. 설치 프로그램\7_Nethelper\Server\NH75Server_Window_UpdateFile(2020122401)\Common\wwwroot\NetHelper\SecuChkHelp_Jap\images</v>
      </c>
    </row>
    <row r="392" spans="1:1" x14ac:dyDescent="0.4">
      <c r="A392" t="str">
        <f>HYPERLINK("\\10.12.11.20\TFO.FAIT.Share\# ITHELPDESK\1. 설치 프로그램\7_Nethelper\Server\NH75Server_Window_UpdateFile(2020122401)\Common\wwwroot\NetHelper\SecuChkHelp_Kor\css")</f>
        <v>\\10.12.11.20\TFO.FAIT.Share\# ITHELPDESK\1. 설치 프로그램\7_Nethelper\Server\NH75Server_Window_UpdateFile(2020122401)\Common\wwwroot\NetHelper\SecuChkHelp_Kor\css</v>
      </c>
    </row>
    <row r="393" spans="1:1" x14ac:dyDescent="0.4">
      <c r="A393" t="str">
        <f>HYPERLINK("\\10.12.11.20\TFO.FAIT.Share\# ITHELPDESK\1. 설치 프로그램\7_Nethelper\Server\NH75Server_Window_UpdateFile(2020122401)\Common\wwwroot\NetHelper\SecuChkHelp_Kor\images")</f>
        <v>\\10.12.11.20\TFO.FAIT.Share\# ITHELPDESK\1. 설치 프로그램\7_Nethelper\Server\NH75Server_Window_UpdateFile(2020122401)\Common\wwwroot\NetHelper\SecuChkHelp_Kor\images</v>
      </c>
    </row>
    <row r="394" spans="1:1" x14ac:dyDescent="0.4">
      <c r="A394" t="str">
        <f>HYPERLINK("\\10.12.11.20\TFO.FAIT.Share\# ITHELPDESK\1. 설치 프로그램\7_Nethelper\Server\NH75Server_Window_UpdateFile(2020122401)\Common\wwwroot\NetHelper\SecuChkHelp_Kor\Win10")</f>
        <v>\\10.12.11.20\TFO.FAIT.Share\# ITHELPDESK\1. 설치 프로그램\7_Nethelper\Server\NH75Server_Window_UpdateFile(2020122401)\Common\wwwroot\NetHelper\SecuChkHelp_Kor\Win10</v>
      </c>
    </row>
    <row r="395" spans="1:1" x14ac:dyDescent="0.4">
      <c r="A395" t="str">
        <f>HYPERLINK("\\10.12.11.20\TFO.FAIT.Share\# ITHELPDESK\1. 설치 프로그램\7_Nethelper\Server\NH75Server_Window_UpdateFile(2020122401)\Common\wwwroot\NetHelper\SecuChkHelp_Kor\Win7")</f>
        <v>\\10.12.11.20\TFO.FAIT.Share\# ITHELPDESK\1. 설치 프로그램\7_Nethelper\Server\NH75Server_Window_UpdateFile(2020122401)\Common\wwwroot\NetHelper\SecuChkHelp_Kor\Win7</v>
      </c>
    </row>
    <row r="396" spans="1:1" x14ac:dyDescent="0.4">
      <c r="A396" t="str">
        <f>HYPERLINK("\\10.12.11.20\TFO.FAIT.Share\# ITHELPDESK\1. 설치 프로그램\7_Nethelper\Server\NH75Server_Window_UpdateFile(2020122401)\Common\wwwroot\NetHelper\SecuChkHelp_Kor\Win8")</f>
        <v>\\10.12.11.20\TFO.FAIT.Share\# ITHELPDESK\1. 설치 프로그램\7_Nethelper\Server\NH75Server_Window_UpdateFile(2020122401)\Common\wwwroot\NetHelper\SecuChkHelp_Kor\Win8</v>
      </c>
    </row>
    <row r="397" spans="1:1" x14ac:dyDescent="0.4">
      <c r="A397" t="str">
        <f>HYPERLINK("\\10.12.11.20\TFO.FAIT.Share\# ITHELPDESK\1. 설치 프로그램\7_Nethelper\Server\NH75Server_Window_UpdateFile(2020122401)\Common\wwwroot\NetHelper\SecuChkHelp_Kor\WinXP")</f>
        <v>\\10.12.11.20\TFO.FAIT.Share\# ITHELPDESK\1. 설치 프로그램\7_Nethelper\Server\NH75Server_Window_UpdateFile(2020122401)\Common\wwwroot\NetHelper\SecuChkHelp_Kor\WinXP</v>
      </c>
    </row>
    <row r="398" spans="1:1" x14ac:dyDescent="0.4">
      <c r="A398" t="str">
        <f>HYPERLINK("\\10.12.11.20\TFO.FAIT.Share\# ITHELPDESK\1. 설치 프로그램\7_Nethelper\Server\NH75Server_Window_UpdateFile(2020122401)\Common\wwwroot\NetHelper\SecuChkHelp_Kor\images\w10")</f>
        <v>\\10.12.11.20\TFO.FAIT.Share\# ITHELPDESK\1. 설치 프로그램\7_Nethelper\Server\NH75Server_Window_UpdateFile(2020122401)\Common\wwwroot\NetHelper\SecuChkHelp_Kor\images\w10</v>
      </c>
    </row>
    <row r="399" spans="1:1" x14ac:dyDescent="0.4">
      <c r="A399" t="str">
        <f>HYPERLINK("\\10.12.11.20\TFO.FAIT.Share\# ITHELPDESK\1. 설치 프로그램\7_Nethelper\Server\NH75Server_Window_UpdateFile(2020122401)\Common\wwwroot\NH70\CAModule")</f>
        <v>\\10.12.11.20\TFO.FAIT.Share\# ITHELPDESK\1. 설치 프로그램\7_Nethelper\Server\NH75Server_Window_UpdateFile(2020122401)\Common\wwwroot\NH70\CAModule</v>
      </c>
    </row>
    <row r="400" spans="1:1" x14ac:dyDescent="0.4">
      <c r="A400" t="str">
        <f>HYPERLINK("\\10.12.11.20\TFO.FAIT.Share\# ITHELPDESK\1. 설치 프로그램\7_Nethelper\Server\NH75Server_Window_UpdateFile(2020122401)\Common\wwwroot\NH70\Info")</f>
        <v>\\10.12.11.20\TFO.FAIT.Share\# ITHELPDESK\1. 설치 프로그램\7_Nethelper\Server\NH75Server_Window_UpdateFile(2020122401)\Common\wwwroot\NH70\Info</v>
      </c>
    </row>
    <row r="401" spans="1:1" x14ac:dyDescent="0.4">
      <c r="A401" t="str">
        <f>HYPERLINK("\\10.12.11.20\TFO.FAIT.Share\# ITHELPDESK\1. 설치 프로그램\8_어도비\1_DC 19버젼")</f>
        <v>\\10.12.11.20\TFO.FAIT.Share\# ITHELPDESK\1. 설치 프로그램\8_어도비\1_DC 19버젼</v>
      </c>
    </row>
    <row r="402" spans="1:1" x14ac:dyDescent="0.4">
      <c r="A402" t="str">
        <f>HYPERLINK("\\10.12.11.20\TFO.FAIT.Share\# ITHELPDESK\1. 설치 프로그램\8_어도비\2_(구버젼)11버젼")</f>
        <v>\\10.12.11.20\TFO.FAIT.Share\# ITHELPDESK\1. 설치 프로그램\8_어도비\2_(구버젼)11버젼</v>
      </c>
    </row>
    <row r="403" spans="1:1" x14ac:dyDescent="0.4">
      <c r="A403" t="str">
        <f>HYPERLINK("\\10.12.11.20\TFO.FAIT.Share\# ITHELPDESK\1. 설치 프로그램\8_어도비\1_DC 19버젼\위 파일 설치후 오류시 설치")</f>
        <v>\\10.12.11.20\TFO.FAIT.Share\# ITHELPDESK\1. 설치 프로그램\8_어도비\1_DC 19버젼\위 파일 설치후 오류시 설치</v>
      </c>
    </row>
    <row r="404" spans="1:1" x14ac:dyDescent="0.4">
      <c r="A404" t="str">
        <f>HYPERLINK("\\10.12.11.20\TFO.FAIT.Share\# ITHELPDESK\1. 설치 프로그램\9_DRM 설치파일\DRM메뉴얼")</f>
        <v>\\10.12.11.20\TFO.FAIT.Share\# ITHELPDESK\1. 설치 프로그램\9_DRM 설치파일\DRM메뉴얼</v>
      </c>
    </row>
    <row r="405" spans="1:1" x14ac:dyDescent="0.4">
      <c r="A405" t="str">
        <f>HYPERLINK("\\10.12.11.20\TFO.FAIT.Share\# ITHELPDESK\1. 설치 프로그램\9_DRM 설치파일\관리자용삭제툴")</f>
        <v>\\10.12.11.20\TFO.FAIT.Share\# ITHELPDESK\1. 설치 프로그램\9_DRM 설치파일\관리자용삭제툴</v>
      </c>
    </row>
    <row r="406" spans="1:1" x14ac:dyDescent="0.4">
      <c r="A406" t="str">
        <f>HYPERLINK("\\10.12.11.20\TFO.FAIT.Share\# ITHELPDESK\1. 설치 프로그램\9_DRM 설치파일\패치")</f>
        <v>\\10.12.11.20\TFO.FAIT.Share\# ITHELPDESK\1. 설치 프로그램\9_DRM 설치파일\패치</v>
      </c>
    </row>
    <row r="407" spans="1:1" x14ac:dyDescent="0.4">
      <c r="A407" t="str">
        <f>HYPERLINK("\\10.12.11.20\TFO.FAIT.Share\# ITHELPDESK\1. 설치 프로그램\MES_WMS 설치파일 20220104\SFAWMS_20211225")</f>
        <v>\\10.12.11.20\TFO.FAIT.Share\# ITHELPDESK\1. 설치 프로그램\MES_WMS 설치파일 20220104\SFAWMS_20211225</v>
      </c>
    </row>
    <row r="408" spans="1:1" x14ac:dyDescent="0.4">
      <c r="A408" t="str">
        <f>HYPERLINK("\\10.12.11.20\TFO.FAIT.Share\# ITHELPDESK\1. 설치 프로그램\MES_WMS 설치파일 20220104\안산 MES 설치 프로그램")</f>
        <v>\\10.12.11.20\TFO.FAIT.Share\# ITHELPDESK\1. 설치 프로그램\MES_WMS 설치파일 20220104\안산 MES 설치 프로그램</v>
      </c>
    </row>
    <row r="409" spans="1:1" x14ac:dyDescent="0.4">
      <c r="A409" t="str">
        <f>HYPERLINK("\\10.12.11.20\TFO.FAIT.Share\# ITHELPDESK\1. 설치 프로그램\MES_WMS 설치파일 20220104\SFAWMS_20211225\x64")</f>
        <v>\\10.12.11.20\TFO.FAIT.Share\# ITHELPDESK\1. 설치 프로그램\MES_WMS 설치파일 20220104\SFAWMS_20211225\x64</v>
      </c>
    </row>
    <row r="410" spans="1:1" x14ac:dyDescent="0.4">
      <c r="A410" t="str">
        <f>HYPERLINK("\\10.12.11.20\TFO.FAIT.Share\# ITHELPDESK\1. 설치 프로그램\MES_WMS 설치파일 20220104\SFAWMS_20211225\x86")</f>
        <v>\\10.12.11.20\TFO.FAIT.Share\# ITHELPDESK\1. 설치 프로그램\MES_WMS 설치파일 20220104\SFAWMS_20211225\x86</v>
      </c>
    </row>
    <row r="411" spans="1:1" x14ac:dyDescent="0.4">
      <c r="A411" t="str">
        <f>HYPERLINK("\\10.12.11.20\TFO.FAIT.Share\# ITHELPDESK\1. 설치 프로그램\MES_WMS 설치파일 20220104\SFAWMS_20211225\x64\Release")</f>
        <v>\\10.12.11.20\TFO.FAIT.Share\# ITHELPDESK\1. 설치 프로그램\MES_WMS 설치파일 20220104\SFAWMS_20211225\x64\Release</v>
      </c>
    </row>
    <row r="412" spans="1:1" x14ac:dyDescent="0.4">
      <c r="A412" t="str">
        <f>HYPERLINK("\\10.12.11.20\TFO.FAIT.Share\# ITHELPDESK\1. 설치 프로그램\MES_WMS 설치파일 20220104\SFAWMS_20211225\x64\Release\de")</f>
        <v>\\10.12.11.20\TFO.FAIT.Share\# ITHELPDESK\1. 설치 프로그램\MES_WMS 설치파일 20220104\SFAWMS_20211225\x64\Release\de</v>
      </c>
    </row>
    <row r="413" spans="1:1" x14ac:dyDescent="0.4">
      <c r="A413" t="str">
        <f>HYPERLINK("\\10.12.11.20\TFO.FAIT.Share\# ITHELPDESK\1. 설치 프로그램\MES_WMS 설치파일 20220104\SFAWMS_20211225\x64\Release\es")</f>
        <v>\\10.12.11.20\TFO.FAIT.Share\# ITHELPDESK\1. 설치 프로그램\MES_WMS 설치파일 20220104\SFAWMS_20211225\x64\Release\es</v>
      </c>
    </row>
    <row r="414" spans="1:1" x14ac:dyDescent="0.4">
      <c r="A414" t="str">
        <f>HYPERLINK("\\10.12.11.20\TFO.FAIT.Share\# ITHELPDESK\1. 설치 프로그램\MES_WMS 설치파일 20220104\SFAWMS_20211225\x64\Release\ja")</f>
        <v>\\10.12.11.20\TFO.FAIT.Share\# ITHELPDESK\1. 설치 프로그램\MES_WMS 설치파일 20220104\SFAWMS_20211225\x64\Release\ja</v>
      </c>
    </row>
    <row r="415" spans="1:1" x14ac:dyDescent="0.4">
      <c r="A415" t="str">
        <f>HYPERLINK("\\10.12.11.20\TFO.FAIT.Share\# ITHELPDESK\1. 설치 프로그램\MES_WMS 설치파일 20220104\SFAWMS_20211225\x64\Release\LOG")</f>
        <v>\\10.12.11.20\TFO.FAIT.Share\# ITHELPDESK\1. 설치 프로그램\MES_WMS 설치파일 20220104\SFAWMS_20211225\x64\Release\LOG</v>
      </c>
    </row>
    <row r="416" spans="1:1" x14ac:dyDescent="0.4">
      <c r="A416" t="str">
        <f>HYPERLINK("\\10.12.11.20\TFO.FAIT.Share\# ITHELPDESK\1. 설치 프로그램\MES_WMS 설치파일 20220104\SFAWMS_20211225\x64\Release\ru")</f>
        <v>\\10.12.11.20\TFO.FAIT.Share\# ITHELPDESK\1. 설치 프로그램\MES_WMS 설치파일 20220104\SFAWMS_20211225\x64\Release\ru</v>
      </c>
    </row>
    <row r="417" spans="1:1" x14ac:dyDescent="0.4">
      <c r="A417" t="str">
        <f>HYPERLINK("\\10.12.11.20\TFO.FAIT.Share\# ITHELPDESK\1. 설치 프로그램\MES_WMS 설치파일 20220104\SFAWMS_20211225\x64\Release\LOG\Data_Log")</f>
        <v>\\10.12.11.20\TFO.FAIT.Share\# ITHELPDESK\1. 설치 프로그램\MES_WMS 설치파일 20220104\SFAWMS_20211225\x64\Release\LOG\Data_Log</v>
      </c>
    </row>
    <row r="418" spans="1:1" x14ac:dyDescent="0.4">
      <c r="A418" t="str">
        <f>HYPERLINK("\\10.12.11.20\TFO.FAIT.Share\# ITHELPDESK\1. 설치 프로그램\MES_WMS 설치파일 20220104\SFAWMS_20211225\x64\Release\LOG\Data_Log\2020")</f>
        <v>\\10.12.11.20\TFO.FAIT.Share\# ITHELPDESK\1. 설치 프로그램\MES_WMS 설치파일 20220104\SFAWMS_20211225\x64\Release\LOG\Data_Log\2020</v>
      </c>
    </row>
    <row r="419" spans="1:1" x14ac:dyDescent="0.4">
      <c r="A419" t="str">
        <f>HYPERLINK("\\10.12.11.20\TFO.FAIT.Share\# ITHELPDESK\1. 설치 프로그램\MES_WMS 설치파일 20220104\SFAWMS_20211225\x64\Release\LOG\Data_Log\2020\08")</f>
        <v>\\10.12.11.20\TFO.FAIT.Share\# ITHELPDESK\1. 설치 프로그램\MES_WMS 설치파일 20220104\SFAWMS_20211225\x64\Release\LOG\Data_Log\2020\08</v>
      </c>
    </row>
    <row r="420" spans="1:1" x14ac:dyDescent="0.4">
      <c r="A420" t="str">
        <f>HYPERLINK("\\10.12.11.20\TFO.FAIT.Share\# ITHELPDESK\1. 설치 프로그램\MES_WMS 설치파일 20220104\SFAWMS_20211225\x86\Release")</f>
        <v>\\10.12.11.20\TFO.FAIT.Share\# ITHELPDESK\1. 설치 프로그램\MES_WMS 설치파일 20220104\SFAWMS_20211225\x86\Release</v>
      </c>
    </row>
    <row r="421" spans="1:1" x14ac:dyDescent="0.4">
      <c r="A421" t="str">
        <f>HYPERLINK("\\10.12.11.20\TFO.FAIT.Share\# ITHELPDESK\1. 설치 프로그램\MES_WMS 설치파일 20220104\SFAWMS_20211225\x86\Release\de")</f>
        <v>\\10.12.11.20\TFO.FAIT.Share\# ITHELPDESK\1. 설치 프로그램\MES_WMS 설치파일 20220104\SFAWMS_20211225\x86\Release\de</v>
      </c>
    </row>
    <row r="422" spans="1:1" x14ac:dyDescent="0.4">
      <c r="A422" t="str">
        <f>HYPERLINK("\\10.12.11.20\TFO.FAIT.Share\# ITHELPDESK\1. 설치 프로그램\MES_WMS 설치파일 20220104\SFAWMS_20211225\x86\Release\es")</f>
        <v>\\10.12.11.20\TFO.FAIT.Share\# ITHELPDESK\1. 설치 프로그램\MES_WMS 설치파일 20220104\SFAWMS_20211225\x86\Release\es</v>
      </c>
    </row>
    <row r="423" spans="1:1" x14ac:dyDescent="0.4">
      <c r="A423" t="str">
        <f>HYPERLINK("\\10.12.11.20\TFO.FAIT.Share\# ITHELPDESK\1. 설치 프로그램\MES_WMS 설치파일 20220104\SFAWMS_20211225\x86\Release\ja")</f>
        <v>\\10.12.11.20\TFO.FAIT.Share\# ITHELPDESK\1. 설치 프로그램\MES_WMS 설치파일 20220104\SFAWMS_20211225\x86\Release\ja</v>
      </c>
    </row>
    <row r="424" spans="1:1" x14ac:dyDescent="0.4">
      <c r="A424" t="str">
        <f>HYPERLINK("\\10.12.11.20\TFO.FAIT.Share\# ITHELPDESK\1. 설치 프로그램\MES_WMS 설치파일 20220104\SFAWMS_20211225\x86\Release\LOG")</f>
        <v>\\10.12.11.20\TFO.FAIT.Share\# ITHELPDESK\1. 설치 프로그램\MES_WMS 설치파일 20220104\SFAWMS_20211225\x86\Release\LOG</v>
      </c>
    </row>
    <row r="425" spans="1:1" x14ac:dyDescent="0.4">
      <c r="A425" t="str">
        <f>HYPERLINK("\\10.12.11.20\TFO.FAIT.Share\# ITHELPDESK\1. 설치 프로그램\MES_WMS 설치파일 20220104\SFAWMS_20211225\x86\Release\ru")</f>
        <v>\\10.12.11.20\TFO.FAIT.Share\# ITHELPDESK\1. 설치 프로그램\MES_WMS 설치파일 20220104\SFAWMS_20211225\x86\Release\ru</v>
      </c>
    </row>
    <row r="426" spans="1:1" x14ac:dyDescent="0.4">
      <c r="A426" t="str">
        <f>HYPERLINK("\\10.12.11.20\TFO.FAIT.Share\# ITHELPDESK\1. 설치 프로그램\MES_WMS 설치파일 20220104\SFAWMS_20211225\x86\Release\LOG\Data_Log")</f>
        <v>\\10.12.11.20\TFO.FAIT.Share\# ITHELPDESK\1. 설치 프로그램\MES_WMS 설치파일 20220104\SFAWMS_20211225\x86\Release\LOG\Data_Log</v>
      </c>
    </row>
    <row r="427" spans="1:1" x14ac:dyDescent="0.4">
      <c r="A427" t="str">
        <f>HYPERLINK("\\10.12.11.20\TFO.FAIT.Share\# ITHELPDESK\1. 설치 프로그램\MES_WMS 설치파일 20220104\SFAWMS_20211225\x86\Release\LOG\Data_Log\2020")</f>
        <v>\\10.12.11.20\TFO.FAIT.Share\# ITHELPDESK\1. 설치 프로그램\MES_WMS 설치파일 20220104\SFAWMS_20211225\x86\Release\LOG\Data_Log\2020</v>
      </c>
    </row>
    <row r="428" spans="1:1" x14ac:dyDescent="0.4">
      <c r="A428" t="str">
        <f>HYPERLINK("\\10.12.11.20\TFO.FAIT.Share\# ITHELPDESK\1. 설치 프로그램\MES_WMS 설치파일 20220104\SFAWMS_20211225\x86\Release\LOG\Data_Log\2020\08")</f>
        <v>\\10.12.11.20\TFO.FAIT.Share\# ITHELPDESK\1. 설치 프로그램\MES_WMS 설치파일 20220104\SFAWMS_20211225\x86\Release\LOG\Data_Log\2020\08</v>
      </c>
    </row>
    <row r="429" spans="1:1" x14ac:dyDescent="0.4">
      <c r="A429" t="str">
        <f>HYPERLINK("\\10.12.11.20\TFO.FAIT.Share\# ITHELPDESK\1. 설치 프로그램\MES_WMS 설치파일 20220104\안산 MES 설치 프로그램\MESClient Setup")</f>
        <v>\\10.12.11.20\TFO.FAIT.Share\# ITHELPDESK\1. 설치 프로그램\MES_WMS 설치파일 20220104\안산 MES 설치 프로그램\MESClient Setup</v>
      </c>
    </row>
    <row r="430" spans="1:1" x14ac:dyDescent="0.4">
      <c r="A430" t="str">
        <f>HYPERLINK("\\10.12.11.20\TFO.FAIT.Share\# ITHELPDESK\1. 설치 프로그램\MES_WMS 설치파일 20220104\안산 MES 설치 프로그램\MESPlus")</f>
        <v>\\10.12.11.20\TFO.FAIT.Share\# ITHELPDESK\1. 설치 프로그램\MES_WMS 설치파일 20220104\안산 MES 설치 프로그램\MESPlus</v>
      </c>
    </row>
    <row r="431" spans="1:1" x14ac:dyDescent="0.4">
      <c r="A431" t="str">
        <f>HYPERLINK("\\10.12.11.20\TFO.FAIT.Share\# ITHELPDESK\1. 설치 프로그램\MES_WMS 설치파일 20220104\안산 MES 설치 프로그램\MESClient Setup\DotNetFX461")</f>
        <v>\\10.12.11.20\TFO.FAIT.Share\# ITHELPDESK\1. 설치 프로그램\MES_WMS 설치파일 20220104\안산 MES 설치 프로그램\MESClient Setup\DotNetFX461</v>
      </c>
    </row>
    <row r="432" spans="1:1" x14ac:dyDescent="0.4">
      <c r="A432" t="str">
        <f>HYPERLINK("\\10.12.11.20\TFO.FAIT.Share\# ITHELPDESK\1. 설치 프로그램\MES_WMS 설치파일 20220104\안산 MES 설치 프로그램\MESClient Setup\MotionProSetup_win64")</f>
        <v>\\10.12.11.20\TFO.FAIT.Share\# ITHELPDESK\1. 설치 프로그램\MES_WMS 설치파일 20220104\안산 MES 설치 프로그램\MESClient Setup\MotionProSetup_win64</v>
      </c>
    </row>
    <row r="433" spans="1:1" x14ac:dyDescent="0.4">
      <c r="A433" t="str">
        <f>HYPERLINK("\\10.12.11.20\TFO.FAIT.Share\# ITHELPDESK\1. 설치 프로그램\MES_WMS 설치파일 20220104\안산 MES 설치 프로그램\MESClient Setup\vcredist_x86")</f>
        <v>\\10.12.11.20\TFO.FAIT.Share\# ITHELPDESK\1. 설치 프로그램\MES_WMS 설치파일 20220104\안산 MES 설치 프로그램\MESClient Setup\vcredist_x86</v>
      </c>
    </row>
    <row r="434" spans="1:1" x14ac:dyDescent="0.4">
      <c r="A434" t="str">
        <f>HYPERLINK("\\10.12.11.20\TFO.FAIT.Share\# ITHELPDESK\1. 설치 프로그램\MES_WMS 설치파일 20220104\안산 MES 설치 프로그램\MESPlus\documents")</f>
        <v>\\10.12.11.20\TFO.FAIT.Share\# ITHELPDESK\1. 설치 프로그램\MES_WMS 설치파일 20220104\안산 MES 설치 프로그램\MESPlus\documents</v>
      </c>
    </row>
    <row r="435" spans="1:1" x14ac:dyDescent="0.4">
      <c r="A435" t="str">
        <f>HYPERLINK("\\10.12.11.20\TFO.FAIT.Share\# ITHELPDESK\1. 설치 프로그램\MES_WMS 설치파일 20220104\안산 MES 설치 프로그램\MESPlus\GPUCache")</f>
        <v>\\10.12.11.20\TFO.FAIT.Share\# ITHELPDESK\1. 설치 프로그램\MES_WMS 설치파일 20220104\안산 MES 설치 프로그램\MESPlus\GPUCache</v>
      </c>
    </row>
    <row r="436" spans="1:1" x14ac:dyDescent="0.4">
      <c r="A436" t="str">
        <f>HYPERLINK("\\10.12.11.20\TFO.FAIT.Share\# ITHELPDESK\1. 설치 프로그램\MES_WMS 설치파일 20220104\안산 MES 설치 프로그램\MESPlus\locales")</f>
        <v>\\10.12.11.20\TFO.FAIT.Share\# ITHELPDESK\1. 설치 프로그램\MES_WMS 설치파일 20220104\안산 MES 설치 프로그램\MESPlus\locales</v>
      </c>
    </row>
    <row r="437" spans="1:1" x14ac:dyDescent="0.4">
      <c r="A437" t="str">
        <f>HYPERLINK("\\10.12.11.20\TFO.FAIT.Share\# ITHELPDESK\1. 설치 프로그램\MES_WMS 설치파일 20220104\안산 MES 설치 프로그램\MESPlus\Screen")</f>
        <v>\\10.12.11.20\TFO.FAIT.Share\# ITHELPDESK\1. 설치 프로그램\MES_WMS 설치파일 20220104\안산 MES 설치 프로그램\MESPlus\Screen</v>
      </c>
    </row>
    <row r="438" spans="1:1" x14ac:dyDescent="0.4">
      <c r="A438" t="str">
        <f>HYPERLINK("\\10.12.11.20\TFO.FAIT.Share\# ITHELPDESK\1. 설치 프로그램\MES_WMS 설치파일 20220104\안산 MES 설치 프로그램\MESPlus\_upgrade")</f>
        <v>\\10.12.11.20\TFO.FAIT.Share\# ITHELPDESK\1. 설치 프로그램\MES_WMS 설치파일 20220104\안산 MES 설치 프로그램\MESPlus\_upgrade</v>
      </c>
    </row>
    <row r="439" spans="1:1" x14ac:dyDescent="0.4">
      <c r="A439" t="str">
        <f>HYPERLINK("\\10.12.11.20\TFO.FAIT.Share\# ITHELPDESK\1. 설치 프로그램\VPN 설치\FortiClientOnlineInstaller.exe 요거로 설치")</f>
        <v>\\10.12.11.20\TFO.FAIT.Share\# ITHELPDESK\1. 설치 프로그램\VPN 설치\FortiClientOnlineInstaller.exe 요거로 설치</v>
      </c>
    </row>
    <row r="440" spans="1:1" x14ac:dyDescent="0.4">
      <c r="A440" t="str">
        <f>HYPERLINK("\\10.12.11.20\TFO.FAIT.Share\# ITHELPDESK\1. 설치 프로그램\유틸\bluescreenview")</f>
        <v>\\10.12.11.20\TFO.FAIT.Share\# ITHELPDESK\1. 설치 프로그램\유틸\bluescreenview</v>
      </c>
    </row>
    <row r="441" spans="1:1" x14ac:dyDescent="0.4">
      <c r="A441" t="str">
        <f>HYPERLINK("\\10.12.11.20\TFO.FAIT.Share\# ITHELPDESK\2. 수리요청서\2021")</f>
        <v>\\10.12.11.20\TFO.FAIT.Share\# ITHELPDESK\2. 수리요청서\2021</v>
      </c>
    </row>
    <row r="442" spans="1:1" x14ac:dyDescent="0.4">
      <c r="A442" t="str">
        <f>HYPERLINK("\\10.12.11.20\TFO.FAIT.Share\# ITHELPDESK\2. 수리요청서\2022")</f>
        <v>\\10.12.11.20\TFO.FAIT.Share\# ITHELPDESK\2. 수리요청서\2022</v>
      </c>
    </row>
    <row r="443" spans="1:1" x14ac:dyDescent="0.4">
      <c r="A443" t="str">
        <f>HYPERLINK("\\10.12.11.20\TFO.FAIT.Share\# ITHELPDESK\2. 수리요청서\전산장비발주")</f>
        <v>\\10.12.11.20\TFO.FAIT.Share\# ITHELPDESK\2. 수리요청서\전산장비발주</v>
      </c>
    </row>
    <row r="444" spans="1:1" x14ac:dyDescent="0.4">
      <c r="A444" t="str">
        <f>HYPERLINK("\\10.12.11.20\TFO.FAIT.Share\# ITHELPDESK\2. 수리요청서\2021\10월")</f>
        <v>\\10.12.11.20\TFO.FAIT.Share\# ITHELPDESK\2. 수리요청서\2021\10월</v>
      </c>
    </row>
    <row r="445" spans="1:1" x14ac:dyDescent="0.4">
      <c r="A445" t="str">
        <f>HYPERLINK("\\10.12.11.20\TFO.FAIT.Share\# ITHELPDESK\2. 수리요청서\2021\11월")</f>
        <v>\\10.12.11.20\TFO.FAIT.Share\# ITHELPDESK\2. 수리요청서\2021\11월</v>
      </c>
    </row>
    <row r="446" spans="1:1" x14ac:dyDescent="0.4">
      <c r="A446" t="str">
        <f>HYPERLINK("\\10.12.11.20\TFO.FAIT.Share\# ITHELPDESK\2. 수리요청서\2021\12월")</f>
        <v>\\10.12.11.20\TFO.FAIT.Share\# ITHELPDESK\2. 수리요청서\2021\12월</v>
      </c>
    </row>
    <row r="447" spans="1:1" x14ac:dyDescent="0.4">
      <c r="A447" t="str">
        <f>HYPERLINK("\\10.12.11.20\TFO.FAIT.Share\# ITHELPDESK\2. 수리요청서\2022\1월")</f>
        <v>\\10.12.11.20\TFO.FAIT.Share\# ITHELPDESK\2. 수리요청서\2022\1월</v>
      </c>
    </row>
    <row r="448" spans="1:1" x14ac:dyDescent="0.4">
      <c r="A448" t="str">
        <f>HYPERLINK("\\10.12.11.20\TFO.FAIT.Share\# ITHELPDESK\2. 수리요청서\2022\2월")</f>
        <v>\\10.12.11.20\TFO.FAIT.Share\# ITHELPDESK\2. 수리요청서\2022\2월</v>
      </c>
    </row>
    <row r="449" spans="1:1" x14ac:dyDescent="0.4">
      <c r="A449" t="str">
        <f>HYPERLINK("\\10.12.11.20\TFO.FAIT.Share\# ITHELPDESK\2. 수리요청서\2022\3월")</f>
        <v>\\10.12.11.20\TFO.FAIT.Share\# ITHELPDESK\2. 수리요청서\2022\3월</v>
      </c>
    </row>
    <row r="450" spans="1:1" x14ac:dyDescent="0.4">
      <c r="A450" t="str">
        <f>HYPERLINK("\\10.12.11.20\TFO.FAIT.Share\# ITHELPDESK\2. 수리요청서\2022\1월\작성 전")</f>
        <v>\\10.12.11.20\TFO.FAIT.Share\# ITHELPDESK\2. 수리요청서\2022\1월\작성 전</v>
      </c>
    </row>
    <row r="451" spans="1:1" x14ac:dyDescent="0.4">
      <c r="A451" t="str">
        <f>HYPERLINK("\\10.12.11.20\TFO.FAIT.Share\# ITHELPDESK\2. 수리요청서\2022\2월\0131~0204")</f>
        <v>\\10.12.11.20\TFO.FAIT.Share\# ITHELPDESK\2. 수리요청서\2022\2월\0131~0204</v>
      </c>
    </row>
    <row r="452" spans="1:1" x14ac:dyDescent="0.4">
      <c r="A452" t="str">
        <f>HYPERLINK("\\10.12.11.20\TFO.FAIT.Share\# ITHELPDESK\2. 수리요청서\2022\2월\0207~0211")</f>
        <v>\\10.12.11.20\TFO.FAIT.Share\# ITHELPDESK\2. 수리요청서\2022\2월\0207~0211</v>
      </c>
    </row>
    <row r="453" spans="1:1" x14ac:dyDescent="0.4">
      <c r="A453" t="str">
        <f>HYPERLINK("\\10.12.11.20\TFO.FAIT.Share\# ITHELPDESK\2. 수리요청서\2022\2월\0214~0219")</f>
        <v>\\10.12.11.20\TFO.FAIT.Share\# ITHELPDESK\2. 수리요청서\2022\2월\0214~0219</v>
      </c>
    </row>
    <row r="454" spans="1:1" x14ac:dyDescent="0.4">
      <c r="A454" t="str">
        <f>HYPERLINK("\\10.12.11.20\TFO.FAIT.Share\# ITHELPDESK\2. 수리요청서\2022\2월\0221~0225")</f>
        <v>\\10.12.11.20\TFO.FAIT.Share\# ITHELPDESK\2. 수리요청서\2022\2월\0221~0225</v>
      </c>
    </row>
    <row r="455" spans="1:1" x14ac:dyDescent="0.4">
      <c r="A455" t="str">
        <f>HYPERLINK("\\10.12.11.20\TFO.FAIT.Share\# ITHELPDESK\2. 수리요청서\2022\2월\0228~0304")</f>
        <v>\\10.12.11.20\TFO.FAIT.Share\# ITHELPDESK\2. 수리요청서\2022\2월\0228~0304</v>
      </c>
    </row>
    <row r="456" spans="1:1" x14ac:dyDescent="0.4">
      <c r="A456" t="str">
        <f>HYPERLINK("\\10.12.11.20\TFO.FAIT.Share\# ITHELPDESK\2. 수리요청서\2022\3월\0307~0311")</f>
        <v>\\10.12.11.20\TFO.FAIT.Share\# ITHELPDESK\2. 수리요청서\2022\3월\0307~0311</v>
      </c>
    </row>
    <row r="457" spans="1:1" x14ac:dyDescent="0.4">
      <c r="A457" t="str">
        <f>HYPERLINK("\\10.12.11.20\TFO.FAIT.Share\# ITHELPDESK\2. 수리요청서\2022\3월\0314~0318")</f>
        <v>\\10.12.11.20\TFO.FAIT.Share\# ITHELPDESK\2. 수리요청서\2022\3월\0314~0318</v>
      </c>
    </row>
    <row r="458" spans="1:1" x14ac:dyDescent="0.4">
      <c r="A458" t="str">
        <f>HYPERLINK("\\10.12.11.20\TFO.FAIT.Share\# ITHELPDESK\2. 수리요청서\2022\3월\0321~0325")</f>
        <v>\\10.12.11.20\TFO.FAIT.Share\# ITHELPDESK\2. 수리요청서\2022\3월\0321~0325</v>
      </c>
    </row>
    <row r="459" spans="1:1" x14ac:dyDescent="0.4">
      <c r="A459" t="str">
        <f>HYPERLINK("\\10.12.11.20\TFO.FAIT.Share\# ITHELPDESK\2. 수리요청서\2022\3월\0328~0401")</f>
        <v>\\10.12.11.20\TFO.FAIT.Share\# ITHELPDESK\2. 수리요청서\2022\3월\0328~0401</v>
      </c>
    </row>
    <row r="460" spans="1:1" x14ac:dyDescent="0.4">
      <c r="A460" t="str">
        <f>HYPERLINK("\\10.12.11.20\TFO.FAIT.Share\# ITHELPDESK\3. EAP 모니터링\토드설치")</f>
        <v>\\10.12.11.20\TFO.FAIT.Share\# ITHELPDESK\3. EAP 모니터링\토드설치</v>
      </c>
    </row>
    <row r="461" spans="1:1" x14ac:dyDescent="0.4">
      <c r="A461" t="str">
        <f>HYPERLINK("\\10.12.11.20\TFO.FAIT.Share\# ITHELPDESK\3. EAP 모니터링\토드설치\Toad for Oracle v9.5 commercial")</f>
        <v>\\10.12.11.20\TFO.FAIT.Share\# ITHELPDESK\3. EAP 모니터링\토드설치\Toad for Oracle v9.5 commercial</v>
      </c>
    </row>
    <row r="462" spans="1:1" x14ac:dyDescent="0.4">
      <c r="A462" t="str">
        <f>HYPERLINK("\\10.12.11.20\TFO.FAIT.Share\# ITHELPDESK\3. EAP 모니터링\토드설치\Toad for Oracle v9.5 commercial\AutoPlay")</f>
        <v>\\10.12.11.20\TFO.FAIT.Share\# ITHELPDESK\3. EAP 모니터링\토드설치\Toad for Oracle v9.5 commercial\AutoPlay</v>
      </c>
    </row>
    <row r="463" spans="1:1" x14ac:dyDescent="0.4">
      <c r="A463" t="str">
        <f>HYPERLINK("\\10.12.11.20\TFO.FAIT.Share\# ITHELPDESK\3. EAP 모니터링\토드설치\Toad for Oracle v9.5 commercial\AutoPlay\Audio")</f>
        <v>\\10.12.11.20\TFO.FAIT.Share\# ITHELPDESK\3. EAP 모니터링\토드설치\Toad for Oracle v9.5 commercial\AutoPlay\Audio</v>
      </c>
    </row>
    <row r="464" spans="1:1" x14ac:dyDescent="0.4">
      <c r="A464" t="str">
        <f>HYPERLINK("\\10.12.11.20\TFO.FAIT.Share\# ITHELPDESK\3. EAP 모니터링\토드설치\Toad for Oracle v9.5 commercial\AutoPlay\Buttons")</f>
        <v>\\10.12.11.20\TFO.FAIT.Share\# ITHELPDESK\3. EAP 모니터링\토드설치\Toad for Oracle v9.5 commercial\AutoPlay\Buttons</v>
      </c>
    </row>
    <row r="465" spans="1:1" x14ac:dyDescent="0.4">
      <c r="A465" t="str">
        <f>HYPERLINK("\\10.12.11.20\TFO.FAIT.Share\# ITHELPDESK\3. EAP 모니터링\토드설치\Toad for Oracle v9.5 commercial\AutoPlay\Docs")</f>
        <v>\\10.12.11.20\TFO.FAIT.Share\# ITHELPDESK\3. EAP 모니터링\토드설치\Toad for Oracle v9.5 commercial\AutoPlay\Docs</v>
      </c>
    </row>
    <row r="466" spans="1:1" x14ac:dyDescent="0.4">
      <c r="A466" t="str">
        <f>HYPERLINK("\\10.12.11.20\TFO.FAIT.Share\# ITHELPDESK\3. EAP 모니터링\토드설치\Toad for Oracle v9.5 commercial\AutoPlay\Icons")</f>
        <v>\\10.12.11.20\TFO.FAIT.Share\# ITHELPDESK\3. EAP 모니터링\토드설치\Toad for Oracle v9.5 commercial\AutoPlay\Icons</v>
      </c>
    </row>
    <row r="467" spans="1:1" x14ac:dyDescent="0.4">
      <c r="A467" t="str">
        <f>HYPERLINK("\\10.12.11.20\TFO.FAIT.Share\# ITHELPDESK\3. EAP 모니터링\토드설치\Toad for Oracle v9.5 commercial\AutoPlay\Images")</f>
        <v>\\10.12.11.20\TFO.FAIT.Share\# ITHELPDESK\3. EAP 모니터링\토드설치\Toad for Oracle v9.5 commercial\AutoPlay\Images</v>
      </c>
    </row>
    <row r="468" spans="1:1" x14ac:dyDescent="0.4">
      <c r="A468" t="str">
        <f>HYPERLINK("\\10.12.11.20\TFO.FAIT.Share\# ITHELPDESK\3. EAP 모니터링\토드설치\Toad for Oracle v9.5 commercial\AutoPlay\Plugins")</f>
        <v>\\10.12.11.20\TFO.FAIT.Share\# ITHELPDESK\3. EAP 모니터링\토드설치\Toad for Oracle v9.5 commercial\AutoPlay\Plugins</v>
      </c>
    </row>
    <row r="469" spans="1:1" x14ac:dyDescent="0.4">
      <c r="A469" t="str">
        <f>HYPERLINK("\\10.12.11.20\TFO.FAIT.Share\# ITHELPDESK\4. IP 사용 내역\공인아이피")</f>
        <v>\\10.12.11.20\TFO.FAIT.Share\# ITHELPDESK\4. IP 사용 내역\공인아이피</v>
      </c>
    </row>
    <row r="470" spans="1:1" x14ac:dyDescent="0.4">
      <c r="A470" t="str">
        <f>HYPERLINK("\\10.12.11.20\TFO.FAIT.Share\# ITHELPDESK\5. 업체정기점검\(주)아이젝스_넷헬퍼")</f>
        <v>\\10.12.11.20\TFO.FAIT.Share\# ITHELPDESK\5. 업체정기점검\(주)아이젝스_넷헬퍼</v>
      </c>
    </row>
    <row r="471" spans="1:1" x14ac:dyDescent="0.4">
      <c r="A471" t="str">
        <f>HYPERLINK("\\10.12.11.20\TFO.FAIT.Share\# ITHELPDESK\5. 업체정기점검\(주)이테크시스템_KB서버")</f>
        <v>\\10.12.11.20\TFO.FAIT.Share\# ITHELPDESK\5. 업체정기점검\(주)이테크시스템_KB서버</v>
      </c>
    </row>
    <row r="472" spans="1:1" x14ac:dyDescent="0.4">
      <c r="A472" t="str">
        <f>HYPERLINK("\\10.12.11.20\TFO.FAIT.Share\# ITHELPDESK\5. 업체정기점검\정원엔시스_오라클DB")</f>
        <v>\\10.12.11.20\TFO.FAIT.Share\# ITHELPDESK\5. 업체정기점검\정원엔시스_오라클DB</v>
      </c>
    </row>
    <row r="473" spans="1:1" x14ac:dyDescent="0.4">
      <c r="A473" t="str">
        <f>HYPERLINK("\\10.12.11.20\TFO.FAIT.Share\# ITHELPDESK\5. 업체정기점검\정원엔시스_오라클DB\21")</f>
        <v>\\10.12.11.20\TFO.FAIT.Share\# ITHELPDESK\5. 업체정기점검\정원엔시스_오라클DB\21</v>
      </c>
    </row>
    <row r="474" spans="1:1" x14ac:dyDescent="0.4">
      <c r="A474" t="str">
        <f>HYPERLINK("\\10.12.11.20\TFO.FAIT.Share\# ITHELPDESK\5. 업체정기점검\정원엔시스_오라클DB\22")</f>
        <v>\\10.12.11.20\TFO.FAIT.Share\# ITHELPDESK\5. 업체정기점검\정원엔시스_오라클DB\22</v>
      </c>
    </row>
    <row r="475" spans="1:1" x14ac:dyDescent="0.4">
      <c r="A475" t="str">
        <f>HYPERLINK("\\10.12.11.20\TFO.FAIT.Share\# ITHELPDESK\이창섭\DRM")</f>
        <v>\\10.12.11.20\TFO.FAIT.Share\# ITHELPDESK\이창섭\DRM</v>
      </c>
    </row>
    <row r="476" spans="1:1" x14ac:dyDescent="0.4">
      <c r="A476" t="str">
        <f>HYPERLINK("\\10.12.11.20\TFO.FAIT.Share\# ITHELPDESK\이창섭\help데스크업무")</f>
        <v>\\10.12.11.20\TFO.FAIT.Share\# ITHELPDESK\이창섭\help데스크업무</v>
      </c>
    </row>
    <row r="477" spans="1:1" x14ac:dyDescent="0.4">
      <c r="A477" t="str">
        <f>HYPERLINK("\\10.12.11.20\TFO.FAIT.Share\# ITHELPDESK\이창섭\메일 서명관리")</f>
        <v>\\10.12.11.20\TFO.FAIT.Share\# ITHELPDESK\이창섭\메일 서명관리</v>
      </c>
    </row>
    <row r="478" spans="1:1" x14ac:dyDescent="0.4">
      <c r="A478" t="str">
        <f>HYPERLINK("\\10.12.11.20\TFO.FAIT.Share\# ITHELPDESK\이창섭\메일 포워딩 및 아웃룩")</f>
        <v>\\10.12.11.20\TFO.FAIT.Share\# ITHELPDESK\이창섭\메일 포워딩 및 아웃룩</v>
      </c>
    </row>
    <row r="479" spans="1:1" x14ac:dyDescent="0.4">
      <c r="A479" t="str">
        <f>HYPERLINK("\\10.12.11.20\TFO.FAIT.Share\# ITHELPDESK\이창섭\help데스크업무\PC업무")</f>
        <v>\\10.12.11.20\TFO.FAIT.Share\# ITHELPDESK\이창섭\help데스크업무\PC업무</v>
      </c>
    </row>
    <row r="480" spans="1:1" x14ac:dyDescent="0.4">
      <c r="A480" t="str">
        <f>HYPERLINK("\\10.12.11.20\TFO.FAIT.Share\# ITHELPDESK\이창섭\help데스크업무\TroubleShootingPPT")</f>
        <v>\\10.12.11.20\TFO.FAIT.Share\# ITHELPDESK\이창섭\help데스크업무\TroubleShootingPPT</v>
      </c>
    </row>
    <row r="481" spans="1:1" x14ac:dyDescent="0.4">
      <c r="A481" t="str">
        <f>HYPERLINK("\\10.12.11.20\TFO.FAIT.Share\# ITHELPDESK\이창섭\help데스크업무\네트워크 업무")</f>
        <v>\\10.12.11.20\TFO.FAIT.Share\# ITHELPDESK\이창섭\help데스크업무\네트워크 업무</v>
      </c>
    </row>
    <row r="482" spans="1:1" x14ac:dyDescent="0.4">
      <c r="A482" t="str">
        <f>HYPERLINK("\\10.12.11.20\TFO.FAIT.Share\# ITHELPDESK\이창섭\help데스크업무\모니터링")</f>
        <v>\\10.12.11.20\TFO.FAIT.Share\# ITHELPDESK\이창섭\help데스크업무\모니터링</v>
      </c>
    </row>
    <row r="483" spans="1:1" x14ac:dyDescent="0.4">
      <c r="A483" t="str">
        <f>HYPERLINK("\\10.12.11.20\TFO.FAIT.Share\# ITHELPDESK\이창섭\help데스크업무\사용자 계정 관리")</f>
        <v>\\10.12.11.20\TFO.FAIT.Share\# ITHELPDESK\이창섭\help데스크업무\사용자 계정 관리</v>
      </c>
    </row>
    <row r="484" spans="1:1" x14ac:dyDescent="0.4">
      <c r="A484" t="str">
        <f>HYPERLINK("\\10.12.11.20\TFO.FAIT.Share\# ITHELPDESK\이창섭\help데스크업무\유지보수지원")</f>
        <v>\\10.12.11.20\TFO.FAIT.Share\# ITHELPDESK\이창섭\help데스크업무\유지보수지원</v>
      </c>
    </row>
    <row r="485" spans="1:1" x14ac:dyDescent="0.4">
      <c r="A485" t="str">
        <f>HYPERLINK("\\10.12.11.20\TFO.FAIT.Share\# ITHELPDESK\이창섭\help데스크업무\제반환경")</f>
        <v>\\10.12.11.20\TFO.FAIT.Share\# ITHELPDESK\이창섭\help데스크업무\제반환경</v>
      </c>
    </row>
    <row r="486" spans="1:1" x14ac:dyDescent="0.4">
      <c r="A486" t="str">
        <f>HYPERLINK("\\10.12.11.20\TFO.FAIT.Share\# ITHELPDESK\이창섭\help데스크업무\TroubleShootingPPT\새 폴더")</f>
        <v>\\10.12.11.20\TFO.FAIT.Share\# ITHELPDESK\이창섭\help데스크업무\TroubleShootingPPT\새 폴더</v>
      </c>
    </row>
    <row r="487" spans="1:1" x14ac:dyDescent="0.4">
      <c r="A487" t="str">
        <f>HYPERLINK("\\10.12.11.20\TFO.FAIT.Share\# ITHELPDESK\전임자 파일\# 작성중")</f>
        <v>\\10.12.11.20\TFO.FAIT.Share\# ITHELPDESK\전임자 파일\# 작성중</v>
      </c>
    </row>
    <row r="488" spans="1:1" x14ac:dyDescent="0.4">
      <c r="A488" t="str">
        <f>HYPERLINK("\\10.12.11.20\TFO.FAIT.Share\# ITHELPDESK\전임자 파일\SFA WMS_20210317")</f>
        <v>\\10.12.11.20\TFO.FAIT.Share\# ITHELPDESK\전임자 파일\SFA WMS_20210317</v>
      </c>
    </row>
    <row r="489" spans="1:1" x14ac:dyDescent="0.4">
      <c r="A489" t="str">
        <f>HYPERLINK("\\10.12.11.20\TFO.FAIT.Share\# ITHELPDESK\전임자 파일\김수홍")</f>
        <v>\\10.12.11.20\TFO.FAIT.Share\# ITHELPDESK\전임자 파일\김수홍</v>
      </c>
    </row>
    <row r="490" spans="1:1" x14ac:dyDescent="0.4">
      <c r="A490" t="str">
        <f>HYPERLINK("\\10.12.11.20\TFO.FAIT.Share\# ITHELPDESK\전임자 파일\김윤수")</f>
        <v>\\10.12.11.20\TFO.FAIT.Share\# ITHELPDESK\전임자 파일\김윤수</v>
      </c>
    </row>
    <row r="491" spans="1:1" x14ac:dyDescent="0.4">
      <c r="A491" t="str">
        <f>HYPERLINK("\\10.12.11.20\TFO.FAIT.Share\# ITHELPDESK\전임자 파일\안산 MES 설치 프로그램")</f>
        <v>\\10.12.11.20\TFO.FAIT.Share\# ITHELPDESK\전임자 파일\안산 MES 설치 프로그램</v>
      </c>
    </row>
    <row r="492" spans="1:1" x14ac:dyDescent="0.4">
      <c r="A492" t="str">
        <f>HYPERLINK("\\10.12.11.20\TFO.FAIT.Share\# ITHELPDESK\전임자 파일\오토데스크")</f>
        <v>\\10.12.11.20\TFO.FAIT.Share\# ITHELPDESK\전임자 파일\오토데스크</v>
      </c>
    </row>
    <row r="493" spans="1:1" x14ac:dyDescent="0.4">
      <c r="A493" t="str">
        <f>HYPERLINK("\\10.12.11.20\TFO.FAIT.Share\# ITHELPDESK\전임자 파일\원격지원툴")</f>
        <v>\\10.12.11.20\TFO.FAIT.Share\# ITHELPDESK\전임자 파일\원격지원툴</v>
      </c>
    </row>
    <row r="494" spans="1:1" x14ac:dyDescent="0.4">
      <c r="A494" t="str">
        <f>HYPERLINK("\\10.12.11.20\TFO.FAIT.Share\# ITHELPDESK\전임자 파일\이남용")</f>
        <v>\\10.12.11.20\TFO.FAIT.Share\# ITHELPDESK\전임자 파일\이남용</v>
      </c>
    </row>
    <row r="495" spans="1:1" x14ac:dyDescent="0.4">
      <c r="A495" t="str">
        <f>HYPERLINK("\\10.12.11.20\TFO.FAIT.Share\# ITHELPDESK\전임자 파일\SFA WMS_20210317\x64")</f>
        <v>\\10.12.11.20\TFO.FAIT.Share\# ITHELPDESK\전임자 파일\SFA WMS_20210317\x64</v>
      </c>
    </row>
    <row r="496" spans="1:1" x14ac:dyDescent="0.4">
      <c r="A496" t="str">
        <f>HYPERLINK("\\10.12.11.20\TFO.FAIT.Share\# ITHELPDESK\전임자 파일\SFA WMS_20210317\x84")</f>
        <v>\\10.12.11.20\TFO.FAIT.Share\# ITHELPDESK\전임자 파일\SFA WMS_20210317\x84</v>
      </c>
    </row>
    <row r="497" spans="1:1" x14ac:dyDescent="0.4">
      <c r="A497" t="str">
        <f>HYPERLINK("\\10.12.11.20\TFO.FAIT.Share\# ITHELPDESK\전임자 파일\SFA WMS_20210317\x64\Release")</f>
        <v>\\10.12.11.20\TFO.FAIT.Share\# ITHELPDESK\전임자 파일\SFA WMS_20210317\x64\Release</v>
      </c>
    </row>
    <row r="498" spans="1:1" x14ac:dyDescent="0.4">
      <c r="A498" t="str">
        <f>HYPERLINK("\\10.12.11.20\TFO.FAIT.Share\# ITHELPDESK\전임자 파일\SFA WMS_20210317\x64\Release\de")</f>
        <v>\\10.12.11.20\TFO.FAIT.Share\# ITHELPDESK\전임자 파일\SFA WMS_20210317\x64\Release\de</v>
      </c>
    </row>
    <row r="499" spans="1:1" x14ac:dyDescent="0.4">
      <c r="A499" t="str">
        <f>HYPERLINK("\\10.12.11.20\TFO.FAIT.Share\# ITHELPDESK\전임자 파일\SFA WMS_20210317\x64\Release\es")</f>
        <v>\\10.12.11.20\TFO.FAIT.Share\# ITHELPDESK\전임자 파일\SFA WMS_20210317\x64\Release\es</v>
      </c>
    </row>
    <row r="500" spans="1:1" x14ac:dyDescent="0.4">
      <c r="A500" t="str">
        <f>HYPERLINK("\\10.12.11.20\TFO.FAIT.Share\# ITHELPDESK\전임자 파일\SFA WMS_20210317\x64\Release\ja")</f>
        <v>\\10.12.11.20\TFO.FAIT.Share\# ITHELPDESK\전임자 파일\SFA WMS_20210317\x64\Release\ja</v>
      </c>
    </row>
    <row r="501" spans="1:1" x14ac:dyDescent="0.4">
      <c r="A501" t="str">
        <f>HYPERLINK("\\10.12.11.20\TFO.FAIT.Share\# ITHELPDESK\전임자 파일\SFA WMS_20210317\x64\Release\LOG")</f>
        <v>\\10.12.11.20\TFO.FAIT.Share\# ITHELPDESK\전임자 파일\SFA WMS_20210317\x64\Release\LOG</v>
      </c>
    </row>
    <row r="502" spans="1:1" x14ac:dyDescent="0.4">
      <c r="A502" t="str">
        <f>HYPERLINK("\\10.12.11.20\TFO.FAIT.Share\# ITHELPDESK\전임자 파일\SFA WMS_20210317\x64\Release\ru")</f>
        <v>\\10.12.11.20\TFO.FAIT.Share\# ITHELPDESK\전임자 파일\SFA WMS_20210317\x64\Release\ru</v>
      </c>
    </row>
    <row r="503" spans="1:1" x14ac:dyDescent="0.4">
      <c r="A503" t="str">
        <f>HYPERLINK("\\10.12.11.20\TFO.FAIT.Share\# ITHELPDESK\전임자 파일\SFA WMS_20210317\x64\Release\LOG\Data_Log")</f>
        <v>\\10.12.11.20\TFO.FAIT.Share\# ITHELPDESK\전임자 파일\SFA WMS_20210317\x64\Release\LOG\Data_Log</v>
      </c>
    </row>
    <row r="504" spans="1:1" x14ac:dyDescent="0.4">
      <c r="A504" t="str">
        <f>HYPERLINK("\\10.12.11.20\TFO.FAIT.Share\# ITHELPDESK\전임자 파일\SFA WMS_20210317\x64\Release\LOG\Data_Log\2020")</f>
        <v>\\10.12.11.20\TFO.FAIT.Share\# ITHELPDESK\전임자 파일\SFA WMS_20210317\x64\Release\LOG\Data_Log\2020</v>
      </c>
    </row>
    <row r="505" spans="1:1" x14ac:dyDescent="0.4">
      <c r="A505" t="str">
        <f>HYPERLINK("\\10.12.11.20\TFO.FAIT.Share\# ITHELPDESK\전임자 파일\SFA WMS_20210317\x64\Release\LOG\Data_Log\2020\08")</f>
        <v>\\10.12.11.20\TFO.FAIT.Share\# ITHELPDESK\전임자 파일\SFA WMS_20210317\x64\Release\LOG\Data_Log\2020\08</v>
      </c>
    </row>
    <row r="506" spans="1:1" x14ac:dyDescent="0.4">
      <c r="A506" t="str">
        <f>HYPERLINK("\\10.12.11.20\TFO.FAIT.Share\# ITHELPDESK\전임자 파일\SFA WMS_20210317\x84\Release")</f>
        <v>\\10.12.11.20\TFO.FAIT.Share\# ITHELPDESK\전임자 파일\SFA WMS_20210317\x84\Release</v>
      </c>
    </row>
    <row r="507" spans="1:1" x14ac:dyDescent="0.4">
      <c r="A507" t="str">
        <f>HYPERLINK("\\10.12.11.20\TFO.FAIT.Share\# ITHELPDESK\전임자 파일\SFA WMS_20210317\x84\Release\de")</f>
        <v>\\10.12.11.20\TFO.FAIT.Share\# ITHELPDESK\전임자 파일\SFA WMS_20210317\x84\Release\de</v>
      </c>
    </row>
    <row r="508" spans="1:1" x14ac:dyDescent="0.4">
      <c r="A508" t="str">
        <f>HYPERLINK("\\10.12.11.20\TFO.FAIT.Share\# ITHELPDESK\전임자 파일\SFA WMS_20210317\x84\Release\es")</f>
        <v>\\10.12.11.20\TFO.FAIT.Share\# ITHELPDESK\전임자 파일\SFA WMS_20210317\x84\Release\es</v>
      </c>
    </row>
    <row r="509" spans="1:1" x14ac:dyDescent="0.4">
      <c r="A509" t="str">
        <f>HYPERLINK("\\10.12.11.20\TFO.FAIT.Share\# ITHELPDESK\전임자 파일\SFA WMS_20210317\x84\Release\ja")</f>
        <v>\\10.12.11.20\TFO.FAIT.Share\# ITHELPDESK\전임자 파일\SFA WMS_20210317\x84\Release\ja</v>
      </c>
    </row>
    <row r="510" spans="1:1" x14ac:dyDescent="0.4">
      <c r="A510" t="str">
        <f>HYPERLINK("\\10.12.11.20\TFO.FAIT.Share\# ITHELPDESK\전임자 파일\SFA WMS_20210317\x84\Release\LOG")</f>
        <v>\\10.12.11.20\TFO.FAIT.Share\# ITHELPDESK\전임자 파일\SFA WMS_20210317\x84\Release\LOG</v>
      </c>
    </row>
    <row r="511" spans="1:1" x14ac:dyDescent="0.4">
      <c r="A511" t="str">
        <f>HYPERLINK("\\10.12.11.20\TFO.FAIT.Share\# ITHELPDESK\전임자 파일\SFA WMS_20210317\x84\Release\ru")</f>
        <v>\\10.12.11.20\TFO.FAIT.Share\# ITHELPDESK\전임자 파일\SFA WMS_20210317\x84\Release\ru</v>
      </c>
    </row>
    <row r="512" spans="1:1" x14ac:dyDescent="0.4">
      <c r="A512" t="str">
        <f>HYPERLINK("\\10.12.11.20\TFO.FAIT.Share\# ITHELPDESK\전임자 파일\SFA WMS_20210317\x84\Release\LOG\Data_Log")</f>
        <v>\\10.12.11.20\TFO.FAIT.Share\# ITHELPDESK\전임자 파일\SFA WMS_20210317\x84\Release\LOG\Data_Log</v>
      </c>
    </row>
    <row r="513" spans="1:1" x14ac:dyDescent="0.4">
      <c r="A513" t="str">
        <f>HYPERLINK("\\10.12.11.20\TFO.FAIT.Share\# ITHELPDESK\전임자 파일\SFA WMS_20210317\x84\Release\LOG\Data_Log\2020")</f>
        <v>\\10.12.11.20\TFO.FAIT.Share\# ITHELPDESK\전임자 파일\SFA WMS_20210317\x84\Release\LOG\Data_Log\2020</v>
      </c>
    </row>
    <row r="514" spans="1:1" x14ac:dyDescent="0.4">
      <c r="A514" t="str">
        <f>HYPERLINK("\\10.12.11.20\TFO.FAIT.Share\# ITHELPDESK\전임자 파일\SFA WMS_20210317\x84\Release\LOG\Data_Log\2020\08")</f>
        <v>\\10.12.11.20\TFO.FAIT.Share\# ITHELPDESK\전임자 파일\SFA WMS_20210317\x84\Release\LOG\Data_Log\2020\08</v>
      </c>
    </row>
    <row r="515" spans="1:1" x14ac:dyDescent="0.4">
      <c r="A515" t="str">
        <f>HYPERLINK("\\10.12.11.20\TFO.FAIT.Share\# ITHELPDESK\전임자 파일\김수홍\각종 메뉴얼")</f>
        <v>\\10.12.11.20\TFO.FAIT.Share\# ITHELPDESK\전임자 파일\김수홍\각종 메뉴얼</v>
      </c>
    </row>
    <row r="516" spans="1:1" x14ac:dyDescent="0.4">
      <c r="A516" t="str">
        <f>HYPERLINK("\\10.12.11.20\TFO.FAIT.Share\# ITHELPDESK\전임자 파일\김수홍\이지드라이버 win10")</f>
        <v>\\10.12.11.20\TFO.FAIT.Share\# ITHELPDESK\전임자 파일\김수홍\이지드라이버 win10</v>
      </c>
    </row>
    <row r="517" spans="1:1" x14ac:dyDescent="0.4">
      <c r="A517" t="str">
        <f>HYPERLINK("\\10.12.11.20\TFO.FAIT.Share\# ITHELPDESK\전임자 파일\김수홍\각종 메뉴얼\AP 관련")</f>
        <v>\\10.12.11.20\TFO.FAIT.Share\# ITHELPDESK\전임자 파일\김수홍\각종 메뉴얼\AP 관련</v>
      </c>
    </row>
    <row r="518" spans="1:1" x14ac:dyDescent="0.4">
      <c r="A518" t="str">
        <f>HYPERLINK("\\10.12.11.20\TFO.FAIT.Share\# ITHELPDESK\전임자 파일\김수홍\각종 메뉴얼\넷헬퍼")</f>
        <v>\\10.12.11.20\TFO.FAIT.Share\# ITHELPDESK\전임자 파일\김수홍\각종 메뉴얼\넷헬퍼</v>
      </c>
    </row>
    <row r="519" spans="1:1" x14ac:dyDescent="0.4">
      <c r="A519" t="str">
        <f>HYPERLINK("\\10.12.11.20\TFO.FAIT.Share\# ITHELPDESK\전임자 파일\김수홍\이지드라이버 win10\EasyDrv7_Win10.x64_7.20.507.1")</f>
        <v>\\10.12.11.20\TFO.FAIT.Share\# ITHELPDESK\전임자 파일\김수홍\이지드라이버 win10\EasyDrv7_Win10.x64_7.20.507.1</v>
      </c>
    </row>
    <row r="520" spans="1:1" x14ac:dyDescent="0.4">
      <c r="A520" t="str">
        <f>HYPERLINK("\\10.12.11.20\TFO.FAIT.Share\# ITHELPDESK\전임자 파일\김수홍\이지드라이버 win10\EasyDrv7_Win10.x86_7.20.507.1")</f>
        <v>\\10.12.11.20\TFO.FAIT.Share\# ITHELPDESK\전임자 파일\김수홍\이지드라이버 win10\EasyDrv7_Win10.x86_7.20.507.1</v>
      </c>
    </row>
    <row r="521" spans="1:1" x14ac:dyDescent="0.4">
      <c r="A521" t="str">
        <f>HYPERLINK("\\10.12.11.20\TFO.FAIT.Share\# ITHELPDESK\전임자 파일\김수홍\이지드라이버 win10\EasyDrv7_Win10.x64_7.20.507.1\Data")</f>
        <v>\\10.12.11.20\TFO.FAIT.Share\# ITHELPDESK\전임자 파일\김수홍\이지드라이버 win10\EasyDrv7_Win10.x64_7.20.507.1\Data</v>
      </c>
    </row>
    <row r="522" spans="1:1" x14ac:dyDescent="0.4">
      <c r="A522" t="str">
        <f>HYPERLINK("\\10.12.11.20\TFO.FAIT.Share\# ITHELPDESK\전임자 파일\김수홍\이지드라이버 win10\EasyDrv7_Win10.x64_7.20.507.1\Drivers(Win10.x64)")</f>
        <v>\\10.12.11.20\TFO.FAIT.Share\# ITHELPDESK\전임자 파일\김수홍\이지드라이버 win10\EasyDrv7_Win10.x64_7.20.507.1\Drivers(Win10.x64)</v>
      </c>
    </row>
    <row r="523" spans="1:1" x14ac:dyDescent="0.4">
      <c r="A523" t="str">
        <f>HYPERLINK("\\10.12.11.20\TFO.FAIT.Share\# ITHELPDESK\전임자 파일\김수홍\이지드라이버 win10\EasyDrv7_Win10.x64_7.20.507.1\Data\Cache")</f>
        <v>\\10.12.11.20\TFO.FAIT.Share\# ITHELPDESK\전임자 파일\김수홍\이지드라이버 win10\EasyDrv7_Win10.x64_7.20.507.1\Data\Cache</v>
      </c>
    </row>
    <row r="524" spans="1:1" x14ac:dyDescent="0.4">
      <c r="A524" t="str">
        <f>HYPERLINK("\\10.12.11.20\TFO.FAIT.Share\# ITHELPDESK\전임자 파일\김수홍\이지드라이버 win10\EasyDrv7_Win10.x64_7.20.507.1\Data\E7x")</f>
        <v>\\10.12.11.20\TFO.FAIT.Share\# ITHELPDESK\전임자 파일\김수홍\이지드라이버 win10\EasyDrv7_Win10.x64_7.20.507.1\Data\E7x</v>
      </c>
    </row>
    <row r="525" spans="1:1" x14ac:dyDescent="0.4">
      <c r="A525" t="str">
        <f>HYPERLINK("\\10.12.11.20\TFO.FAIT.Share\# ITHELPDESK\전임자 파일\김수홍\이지드라이버 win10\EasyDrv7_Win10.x64_7.20.507.1\Data\SoftExt")</f>
        <v>\\10.12.11.20\TFO.FAIT.Share\# ITHELPDESK\전임자 파일\김수홍\이지드라이버 win10\EasyDrv7_Win10.x64_7.20.507.1\Data\SoftExt</v>
      </c>
    </row>
    <row r="526" spans="1:1" x14ac:dyDescent="0.4">
      <c r="A526" t="str">
        <f>HYPERLINK("\\10.12.11.20\TFO.FAIT.Share\# ITHELPDESK\전임자 파일\김수홍\이지드라이버 win10\EasyDrv7_Win10.x64_7.20.507.1\Data\SysExt")</f>
        <v>\\10.12.11.20\TFO.FAIT.Share\# ITHELPDESK\전임자 파일\김수홍\이지드라이버 win10\EasyDrv7_Win10.x64_7.20.507.1\Data\SysExt</v>
      </c>
    </row>
    <row r="527" spans="1:1" x14ac:dyDescent="0.4">
      <c r="A527" t="str">
        <f>HYPERLINK("\\10.12.11.20\TFO.FAIT.Share\# ITHELPDESK\전임자 파일\김수홍\이지드라이버 win10\EasyDrv7_Win10.x64_7.20.507.1\Drivers(Win10.x64)\[Audio]Drivers")</f>
        <v>\\10.12.11.20\TFO.FAIT.Share\# ITHELPDESK\전임자 파일\김수홍\이지드라이버 win10\EasyDrv7_Win10.x64_7.20.507.1\Drivers(Win10.x64)\[Audio]Drivers</v>
      </c>
    </row>
    <row r="528" spans="1:1" x14ac:dyDescent="0.4">
      <c r="A528" t="str">
        <f>HYPERLINK("\\10.12.11.20\TFO.FAIT.Share\# ITHELPDESK\전임자 파일\김수홍\이지드라이버 win10\EasyDrv7_Win10.x64_7.20.507.1\Drivers(Win10.x64)\[Chipset]Drivers")</f>
        <v>\\10.12.11.20\TFO.FAIT.Share\# ITHELPDESK\전임자 파일\김수홍\이지드라이버 win10\EasyDrv7_Win10.x64_7.20.507.1\Drivers(Win10.x64)\[Chipset]Drivers</v>
      </c>
    </row>
    <row r="529" spans="1:1" x14ac:dyDescent="0.4">
      <c r="A529" t="str">
        <f>HYPERLINK("\\10.12.11.20\TFO.FAIT.Share\# ITHELPDESK\전임자 파일\김수홍\이지드라이버 win10\EasyDrv7_Win10.x64_7.20.507.1\Drivers(Win10.x64)\[Network]Drivers")</f>
        <v>\\10.12.11.20\TFO.FAIT.Share\# ITHELPDESK\전임자 파일\김수홍\이지드라이버 win10\EasyDrv7_Win10.x64_7.20.507.1\Drivers(Win10.x64)\[Network]Drivers</v>
      </c>
    </row>
    <row r="530" spans="1:1" x14ac:dyDescent="0.4">
      <c r="A530" t="str">
        <f>HYPERLINK("\\10.12.11.20\TFO.FAIT.Share\# ITHELPDESK\전임자 파일\김수홍\이지드라이버 win10\EasyDrv7_Win10.x64_7.20.507.1\Drivers(Win10.x64)\[Video.OEM]Drivers")</f>
        <v>\\10.12.11.20\TFO.FAIT.Share\# ITHELPDESK\전임자 파일\김수홍\이지드라이버 win10\EasyDrv7_Win10.x64_7.20.507.1\Drivers(Win10.x64)\[Video.OEM]Drivers</v>
      </c>
    </row>
    <row r="531" spans="1:1" x14ac:dyDescent="0.4">
      <c r="A531" t="str">
        <f>HYPERLINK("\\10.12.11.20\TFO.FAIT.Share\# ITHELPDESK\전임자 파일\김수홍\이지드라이버 win10\EasyDrv7_Win10.x64_7.20.507.1\Drivers(Win10.x64)\[Video]Drivers")</f>
        <v>\\10.12.11.20\TFO.FAIT.Share\# ITHELPDESK\전임자 파일\김수홍\이지드라이버 win10\EasyDrv7_Win10.x64_7.20.507.1\Drivers(Win10.x64)\[Video]Drivers</v>
      </c>
    </row>
    <row r="532" spans="1:1" x14ac:dyDescent="0.4">
      <c r="A532" t="str">
        <f>HYPERLINK("\\10.12.11.20\TFO.FAIT.Share\# ITHELPDESK\전임자 파일\김수홍\이지드라이버 win10\EasyDrv7_Win10.x86_7.20.507.1\Data")</f>
        <v>\\10.12.11.20\TFO.FAIT.Share\# ITHELPDESK\전임자 파일\김수홍\이지드라이버 win10\EasyDrv7_Win10.x86_7.20.507.1\Data</v>
      </c>
    </row>
    <row r="533" spans="1:1" x14ac:dyDescent="0.4">
      <c r="A533" t="str">
        <f>HYPERLINK("\\10.12.11.20\TFO.FAIT.Share\# ITHELPDESK\전임자 파일\김수홍\이지드라이버 win10\EasyDrv7_Win10.x86_7.20.507.1\Drivers(Win10.x86)")</f>
        <v>\\10.12.11.20\TFO.FAIT.Share\# ITHELPDESK\전임자 파일\김수홍\이지드라이버 win10\EasyDrv7_Win10.x86_7.20.507.1\Drivers(Win10.x86)</v>
      </c>
    </row>
    <row r="534" spans="1:1" x14ac:dyDescent="0.4">
      <c r="A534" t="str">
        <f>HYPERLINK("\\10.12.11.20\TFO.FAIT.Share\# ITHELPDESK\전임자 파일\김수홍\이지드라이버 win10\EasyDrv7_Win10.x86_7.20.507.1\Data\Cache")</f>
        <v>\\10.12.11.20\TFO.FAIT.Share\# ITHELPDESK\전임자 파일\김수홍\이지드라이버 win10\EasyDrv7_Win10.x86_7.20.507.1\Data\Cache</v>
      </c>
    </row>
    <row r="535" spans="1:1" x14ac:dyDescent="0.4">
      <c r="A535" t="str">
        <f>HYPERLINK("\\10.12.11.20\TFO.FAIT.Share\# ITHELPDESK\전임자 파일\김수홍\이지드라이버 win10\EasyDrv7_Win10.x86_7.20.507.1\Data\E7x")</f>
        <v>\\10.12.11.20\TFO.FAIT.Share\# ITHELPDESK\전임자 파일\김수홍\이지드라이버 win10\EasyDrv7_Win10.x86_7.20.507.1\Data\E7x</v>
      </c>
    </row>
    <row r="536" spans="1:1" x14ac:dyDescent="0.4">
      <c r="A536" t="str">
        <f>HYPERLINK("\\10.12.11.20\TFO.FAIT.Share\# ITHELPDESK\전임자 파일\김수홍\이지드라이버 win10\EasyDrv7_Win10.x86_7.20.507.1\Data\SoftExt")</f>
        <v>\\10.12.11.20\TFO.FAIT.Share\# ITHELPDESK\전임자 파일\김수홍\이지드라이버 win10\EasyDrv7_Win10.x86_7.20.507.1\Data\SoftExt</v>
      </c>
    </row>
    <row r="537" spans="1:1" x14ac:dyDescent="0.4">
      <c r="A537" t="str">
        <f>HYPERLINK("\\10.12.11.20\TFO.FAIT.Share\# ITHELPDESK\전임자 파일\김수홍\이지드라이버 win10\EasyDrv7_Win10.x86_7.20.507.1\Data\SysExt")</f>
        <v>\\10.12.11.20\TFO.FAIT.Share\# ITHELPDESK\전임자 파일\김수홍\이지드라이버 win10\EasyDrv7_Win10.x86_7.20.507.1\Data\SysExt</v>
      </c>
    </row>
    <row r="538" spans="1:1" x14ac:dyDescent="0.4">
      <c r="A538" t="str">
        <f>HYPERLINK("\\10.12.11.20\TFO.FAIT.Share\# ITHELPDESK\전임자 파일\김수홍\이지드라이버 win10\EasyDrv7_Win10.x86_7.20.507.1\Drivers(Win10.x86)\[Audio]Drivers")</f>
        <v>\\10.12.11.20\TFO.FAIT.Share\# ITHELPDESK\전임자 파일\김수홍\이지드라이버 win10\EasyDrv7_Win10.x86_7.20.507.1\Drivers(Win10.x86)\[Audio]Drivers</v>
      </c>
    </row>
    <row r="539" spans="1:1" x14ac:dyDescent="0.4">
      <c r="A539" t="str">
        <f>HYPERLINK("\\10.12.11.20\TFO.FAIT.Share\# ITHELPDESK\전임자 파일\김수홍\이지드라이버 win10\EasyDrv7_Win10.x86_7.20.507.1\Drivers(Win10.x86)\[Chipset]Drivers")</f>
        <v>\\10.12.11.20\TFO.FAIT.Share\# ITHELPDESK\전임자 파일\김수홍\이지드라이버 win10\EasyDrv7_Win10.x86_7.20.507.1\Drivers(Win10.x86)\[Chipset]Drivers</v>
      </c>
    </row>
    <row r="540" spans="1:1" x14ac:dyDescent="0.4">
      <c r="A540" t="str">
        <f>HYPERLINK("\\10.12.11.20\TFO.FAIT.Share\# ITHELPDESK\전임자 파일\김수홍\이지드라이버 win10\EasyDrv7_Win10.x86_7.20.507.1\Drivers(Win10.x86)\[Network]Drivers")</f>
        <v>\\10.12.11.20\TFO.FAIT.Share\# ITHELPDESK\전임자 파일\김수홍\이지드라이버 win10\EasyDrv7_Win10.x86_7.20.507.1\Drivers(Win10.x86)\[Network]Drivers</v>
      </c>
    </row>
    <row r="541" spans="1:1" x14ac:dyDescent="0.4">
      <c r="A541" t="str">
        <f>HYPERLINK("\\10.12.11.20\TFO.FAIT.Share\# ITHELPDESK\전임자 파일\김수홍\이지드라이버 win10\EasyDrv7_Win10.x86_7.20.507.1\Drivers(Win10.x86)\[Video]Drivers")</f>
        <v>\\10.12.11.20\TFO.FAIT.Share\# ITHELPDESK\전임자 파일\김수홍\이지드라이버 win10\EasyDrv7_Win10.x86_7.20.507.1\Drivers(Win10.x86)\[Video]Drivers</v>
      </c>
    </row>
    <row r="542" spans="1:1" x14ac:dyDescent="0.4">
      <c r="A542" t="str">
        <f>HYPERLINK("\\10.12.11.20\TFO.FAIT.Share\# ITHELPDESK\전임자 파일\김윤수\그룹웨어")</f>
        <v>\\10.12.11.20\TFO.FAIT.Share\# ITHELPDESK\전임자 파일\김윤수\그룹웨어</v>
      </c>
    </row>
    <row r="543" spans="1:1" x14ac:dyDescent="0.4">
      <c r="A543" t="str">
        <f>HYPERLINK("\\10.12.11.20\TFO.FAIT.Share\# ITHELPDESK\전임자 파일\안산 MES 설치 프로그램\MESClient Setup")</f>
        <v>\\10.12.11.20\TFO.FAIT.Share\# ITHELPDESK\전임자 파일\안산 MES 설치 프로그램\MESClient Setup</v>
      </c>
    </row>
    <row r="544" spans="1:1" x14ac:dyDescent="0.4">
      <c r="A544" t="str">
        <f>HYPERLINK("\\10.12.11.20\TFO.FAIT.Share\# ITHELPDESK\전임자 파일\안산 MES 설치 프로그램\MESPlus")</f>
        <v>\\10.12.11.20\TFO.FAIT.Share\# ITHELPDESK\전임자 파일\안산 MES 설치 프로그램\MESPlus</v>
      </c>
    </row>
    <row r="545" spans="1:1" x14ac:dyDescent="0.4">
      <c r="A545" t="str">
        <f>HYPERLINK("\\10.12.11.20\TFO.FAIT.Share\# ITHELPDESK\전임자 파일\안산 MES 설치 프로그램\MESClient Setup\DotNetFX461")</f>
        <v>\\10.12.11.20\TFO.FAIT.Share\# ITHELPDESK\전임자 파일\안산 MES 설치 프로그램\MESClient Setup\DotNetFX461</v>
      </c>
    </row>
    <row r="546" spans="1:1" x14ac:dyDescent="0.4">
      <c r="A546" t="str">
        <f>HYPERLINK("\\10.12.11.20\TFO.FAIT.Share\# ITHELPDESK\전임자 파일\안산 MES 설치 프로그램\MESClient Setup\MotionProSetup_win64")</f>
        <v>\\10.12.11.20\TFO.FAIT.Share\# ITHELPDESK\전임자 파일\안산 MES 설치 프로그램\MESClient Setup\MotionProSetup_win64</v>
      </c>
    </row>
    <row r="547" spans="1:1" x14ac:dyDescent="0.4">
      <c r="A547" t="str">
        <f>HYPERLINK("\\10.12.11.20\TFO.FAIT.Share\# ITHELPDESK\전임자 파일\안산 MES 설치 프로그램\MESClient Setup\vcredist_x86")</f>
        <v>\\10.12.11.20\TFO.FAIT.Share\# ITHELPDESK\전임자 파일\안산 MES 설치 프로그램\MESClient Setup\vcredist_x86</v>
      </c>
    </row>
    <row r="548" spans="1:1" x14ac:dyDescent="0.4">
      <c r="A548" t="str">
        <f>HYPERLINK("\\10.12.11.20\TFO.FAIT.Share\# ITHELPDESK\전임자 파일\안산 MES 설치 프로그램\MESPlus\documents")</f>
        <v>\\10.12.11.20\TFO.FAIT.Share\# ITHELPDESK\전임자 파일\안산 MES 설치 프로그램\MESPlus\documents</v>
      </c>
    </row>
    <row r="549" spans="1:1" x14ac:dyDescent="0.4">
      <c r="A549" t="str">
        <f>HYPERLINK("\\10.12.11.20\TFO.FAIT.Share\# ITHELPDESK\전임자 파일\안산 MES 설치 프로그램\MESPlus\GPUCache")</f>
        <v>\\10.12.11.20\TFO.FAIT.Share\# ITHELPDESK\전임자 파일\안산 MES 설치 프로그램\MESPlus\GPUCache</v>
      </c>
    </row>
    <row r="550" spans="1:1" x14ac:dyDescent="0.4">
      <c r="A550" t="str">
        <f>HYPERLINK("\\10.12.11.20\TFO.FAIT.Share\# ITHELPDESK\전임자 파일\안산 MES 설치 프로그램\MESPlus\locales")</f>
        <v>\\10.12.11.20\TFO.FAIT.Share\# ITHELPDESK\전임자 파일\안산 MES 설치 프로그램\MESPlus\locales</v>
      </c>
    </row>
    <row r="551" spans="1:1" x14ac:dyDescent="0.4">
      <c r="A551" t="str">
        <f>HYPERLINK("\\10.12.11.20\TFO.FAIT.Share\# ITHELPDESK\전임자 파일\안산 MES 설치 프로그램\MESPlus\Screen")</f>
        <v>\\10.12.11.20\TFO.FAIT.Share\# ITHELPDESK\전임자 파일\안산 MES 설치 프로그램\MESPlus\Screen</v>
      </c>
    </row>
    <row r="552" spans="1:1" x14ac:dyDescent="0.4">
      <c r="A552" t="str">
        <f>HYPERLINK("\\10.12.11.20\TFO.FAIT.Share\# ITHELPDESK\전임자 파일\안산 MES 설치 프로그램\MESPlus\_upgrade")</f>
        <v>\\10.12.11.20\TFO.FAIT.Share\# ITHELPDESK\전임자 파일\안산 MES 설치 프로그램\MESPlus\_upgrade</v>
      </c>
    </row>
    <row r="553" spans="1:1" x14ac:dyDescent="0.4">
      <c r="A553" t="str">
        <f>HYPERLINK("\\10.12.11.20\TFO.FAIT.Share\# ITHELPDESK\전임자 파일\원격지원툴\ezhelper")</f>
        <v>\\10.12.11.20\TFO.FAIT.Share\# ITHELPDESK\전임자 파일\원격지원툴\ezhelper</v>
      </c>
    </row>
    <row r="554" spans="1:1" x14ac:dyDescent="0.4">
      <c r="A554" t="str">
        <f>HYPERLINK("\\10.12.11.20\TFO.FAIT.Share\# ITHELPDESK\전임자 파일\이남용\Oracle")</f>
        <v>\\10.12.11.20\TFO.FAIT.Share\# ITHELPDESK\전임자 파일\이남용\Oracle</v>
      </c>
    </row>
    <row r="555" spans="1:1" x14ac:dyDescent="0.4">
      <c r="A555" t="str">
        <f>HYPERLINK("\\10.12.11.20\TFO.FAIT.Share\# ITHELPDESK\전임자 파일\이남용\Oracle\product")</f>
        <v>\\10.12.11.20\TFO.FAIT.Share\# ITHELPDESK\전임자 파일\이남용\Oracle\product</v>
      </c>
    </row>
    <row r="556" spans="1:1" x14ac:dyDescent="0.4">
      <c r="A556" t="str">
        <f>HYPERLINK("\\10.12.11.20\TFO.FAIT.Share\# ITHELPDESK\전임자 파일\이남용\Oracle\product\10.1.0")</f>
        <v>\\10.12.11.20\TFO.FAIT.Share\# ITHELPDESK\전임자 파일\이남용\Oracle\product\10.1.0</v>
      </c>
    </row>
    <row r="557" spans="1:1" x14ac:dyDescent="0.4">
      <c r="A557" t="str">
        <f>HYPERLINK("\\10.12.11.20\TFO.FAIT.Share\# ITHELPDESK\전임자 파일\이남용\Oracle\product\instantclient_19_5_x64")</f>
        <v>\\10.12.11.20\TFO.FAIT.Share\# ITHELPDESK\전임자 파일\이남용\Oracle\product\instantclient_19_5_x64</v>
      </c>
    </row>
    <row r="558" spans="1:1" x14ac:dyDescent="0.4">
      <c r="A558" t="str">
        <f>HYPERLINK("\\10.12.11.20\TFO.FAIT.Share\# ITHELPDESK\전임자 파일\이남용\Oracle\product\10.1.0\Client_1")</f>
        <v>\\10.12.11.20\TFO.FAIT.Share\# ITHELPDESK\전임자 파일\이남용\Oracle\product\10.1.0\Client_1</v>
      </c>
    </row>
    <row r="559" spans="1:1" x14ac:dyDescent="0.4">
      <c r="A559" t="str">
        <f>HYPERLINK("\\10.12.11.20\TFO.FAIT.Share\# ITHELPDESK\전임자 파일\이남용\Oracle\product\10.1.0\Client_1\assistants")</f>
        <v>\\10.12.11.20\TFO.FAIT.Share\# ITHELPDESK\전임자 파일\이남용\Oracle\product\10.1.0\Client_1\assistants</v>
      </c>
    </row>
    <row r="560" spans="1:1" x14ac:dyDescent="0.4">
      <c r="A560" t="str">
        <f>HYPERLINK("\\10.12.11.20\TFO.FAIT.Share\# ITHELPDESK\전임자 파일\이남용\Oracle\product\10.1.0\Client_1\BIN")</f>
        <v>\\10.12.11.20\TFO.FAIT.Share\# ITHELPDESK\전임자 파일\이남용\Oracle\product\10.1.0\Client_1\BIN</v>
      </c>
    </row>
    <row r="561" spans="1:1" x14ac:dyDescent="0.4">
      <c r="A561" t="str">
        <f>HYPERLINK("\\10.12.11.20\TFO.FAIT.Share\# ITHELPDESK\전임자 파일\이남용\Oracle\product\10.1.0\Client_1\cdata")</f>
        <v>\\10.12.11.20\TFO.FAIT.Share\# ITHELPDESK\전임자 파일\이남용\Oracle\product\10.1.0\Client_1\cdata</v>
      </c>
    </row>
    <row r="562" spans="1:1" x14ac:dyDescent="0.4">
      <c r="A562" t="str">
        <f>HYPERLINK("\\10.12.11.20\TFO.FAIT.Share\# ITHELPDESK\전임자 파일\이남용\Oracle\product\10.1.0\Client_1\cfgtoollogs")</f>
        <v>\\10.12.11.20\TFO.FAIT.Share\# ITHELPDESK\전임자 파일\이남용\Oracle\product\10.1.0\Client_1\cfgtoollogs</v>
      </c>
    </row>
    <row r="563" spans="1:1" x14ac:dyDescent="0.4">
      <c r="A563" t="str">
        <f>HYPERLINK("\\10.12.11.20\TFO.FAIT.Share\# ITHELPDESK\전임자 파일\이남용\Oracle\product\10.1.0\Client_1\css")</f>
        <v>\\10.12.11.20\TFO.FAIT.Share\# ITHELPDESK\전임자 파일\이남용\Oracle\product\10.1.0\Client_1\css</v>
      </c>
    </row>
    <row r="564" spans="1:1" x14ac:dyDescent="0.4">
      <c r="A564" t="str">
        <f>HYPERLINK("\\10.12.11.20\TFO.FAIT.Share\# ITHELPDESK\전임자 파일\이남용\Oracle\product\10.1.0\Client_1\dbs")</f>
        <v>\\10.12.11.20\TFO.FAIT.Share\# ITHELPDESK\전임자 파일\이남용\Oracle\product\10.1.0\Client_1\dbs</v>
      </c>
    </row>
    <row r="565" spans="1:1" x14ac:dyDescent="0.4">
      <c r="A565" t="str">
        <f>HYPERLINK("\\10.12.11.20\TFO.FAIT.Share\# ITHELPDESK\전임자 파일\이남용\Oracle\product\10.1.0\Client_1\diagnostics")</f>
        <v>\\10.12.11.20\TFO.FAIT.Share\# ITHELPDESK\전임자 파일\이남용\Oracle\product\10.1.0\Client_1\diagnostics</v>
      </c>
    </row>
    <row r="566" spans="1:1" x14ac:dyDescent="0.4">
      <c r="A566" t="str">
        <f>HYPERLINK("\\10.12.11.20\TFO.FAIT.Share\# ITHELPDESK\전임자 파일\이남용\Oracle\product\10.1.0\Client_1\has")</f>
        <v>\\10.12.11.20\TFO.FAIT.Share\# ITHELPDESK\전임자 파일\이남용\Oracle\product\10.1.0\Client_1\has</v>
      </c>
    </row>
    <row r="567" spans="1:1" x14ac:dyDescent="0.4">
      <c r="A567" t="str">
        <f>HYPERLINK("\\10.12.11.20\TFO.FAIT.Share\# ITHELPDESK\전임자 파일\이남용\Oracle\product\10.1.0\Client_1\install")</f>
        <v>\\10.12.11.20\TFO.FAIT.Share\# ITHELPDESK\전임자 파일\이남용\Oracle\product\10.1.0\Client_1\install</v>
      </c>
    </row>
    <row r="568" spans="1:1" x14ac:dyDescent="0.4">
      <c r="A568" t="str">
        <f>HYPERLINK("\\10.12.11.20\TFO.FAIT.Share\# ITHELPDESK\전임자 파일\이남용\Oracle\product\10.1.0\Client_1\inventory")</f>
        <v>\\10.12.11.20\TFO.FAIT.Share\# ITHELPDESK\전임자 파일\이남용\Oracle\product\10.1.0\Client_1\inventory</v>
      </c>
    </row>
    <row r="569" spans="1:1" x14ac:dyDescent="0.4">
      <c r="A569" t="str">
        <f>HYPERLINK("\\10.12.11.20\TFO.FAIT.Share\# ITHELPDESK\전임자 파일\이남용\Oracle\product\10.1.0\Client_1\jdk")</f>
        <v>\\10.12.11.20\TFO.FAIT.Share\# ITHELPDESK\전임자 파일\이남용\Oracle\product\10.1.0\Client_1\jdk</v>
      </c>
    </row>
    <row r="570" spans="1:1" x14ac:dyDescent="0.4">
      <c r="A570" t="str">
        <f>HYPERLINK("\\10.12.11.20\TFO.FAIT.Share\# ITHELPDESK\전임자 파일\이남용\Oracle\product\10.1.0\Client_1\jlib")</f>
        <v>\\10.12.11.20\TFO.FAIT.Share\# ITHELPDESK\전임자 파일\이남용\Oracle\product\10.1.0\Client_1\jlib</v>
      </c>
    </row>
    <row r="571" spans="1:1" x14ac:dyDescent="0.4">
      <c r="A571" t="str">
        <f>HYPERLINK("\\10.12.11.20\TFO.FAIT.Share\# ITHELPDESK\전임자 파일\이남용\Oracle\product\10.1.0\Client_1\jre")</f>
        <v>\\10.12.11.20\TFO.FAIT.Share\# ITHELPDESK\전임자 파일\이남용\Oracle\product\10.1.0\Client_1\jre</v>
      </c>
    </row>
    <row r="572" spans="1:1" x14ac:dyDescent="0.4">
      <c r="A572" t="str">
        <f>HYPERLINK("\\10.12.11.20\TFO.FAIT.Share\# ITHELPDESK\전임자 파일\이남용\Oracle\product\10.1.0\Client_1\ldap")</f>
        <v>\\10.12.11.20\TFO.FAIT.Share\# ITHELPDESK\전임자 파일\이남용\Oracle\product\10.1.0\Client_1\ldap</v>
      </c>
    </row>
    <row r="573" spans="1:1" x14ac:dyDescent="0.4">
      <c r="A573" t="str">
        <f>HYPERLINK("\\10.12.11.20\TFO.FAIT.Share\# ITHELPDESK\전임자 파일\이남용\Oracle\product\10.1.0\Client_1\lib")</f>
        <v>\\10.12.11.20\TFO.FAIT.Share\# ITHELPDESK\전임자 파일\이남용\Oracle\product\10.1.0\Client_1\lib</v>
      </c>
    </row>
    <row r="574" spans="1:1" x14ac:dyDescent="0.4">
      <c r="A574" t="str">
        <f>HYPERLINK("\\10.12.11.20\TFO.FAIT.Share\# ITHELPDESK\전임자 파일\이남용\Oracle\product\10.1.0\Client_1\MMC Snap-Ins")</f>
        <v>\\10.12.11.20\TFO.FAIT.Share\# ITHELPDESK\전임자 파일\이남용\Oracle\product\10.1.0\Client_1\MMC Snap-Ins</v>
      </c>
    </row>
    <row r="575" spans="1:1" x14ac:dyDescent="0.4">
      <c r="A575" t="str">
        <f>HYPERLINK("\\10.12.11.20\TFO.FAIT.Share\# ITHELPDESK\전임자 파일\이남용\Oracle\product\10.1.0\Client_1\network")</f>
        <v>\\10.12.11.20\TFO.FAIT.Share\# ITHELPDESK\전임자 파일\이남용\Oracle\product\10.1.0\Client_1\network</v>
      </c>
    </row>
    <row r="576" spans="1:1" x14ac:dyDescent="0.4">
      <c r="A576" t="str">
        <f>HYPERLINK("\\10.12.11.20\TFO.FAIT.Share\# ITHELPDESK\전임자 파일\이남용\Oracle\product\10.1.0\Client_1\nls")</f>
        <v>\\10.12.11.20\TFO.FAIT.Share\# ITHELPDESK\전임자 파일\이남용\Oracle\product\10.1.0\Client_1\nls</v>
      </c>
    </row>
    <row r="577" spans="1:1" x14ac:dyDescent="0.4">
      <c r="A577" t="str">
        <f>HYPERLINK("\\10.12.11.20\TFO.FAIT.Share\# ITHELPDESK\전임자 파일\이남용\Oracle\product\10.1.0\Client_1\oci")</f>
        <v>\\10.12.11.20\TFO.FAIT.Share\# ITHELPDESK\전임자 파일\이남용\Oracle\product\10.1.0\Client_1\oci</v>
      </c>
    </row>
    <row r="578" spans="1:1" x14ac:dyDescent="0.4">
      <c r="A578" t="str">
        <f>HYPERLINK("\\10.12.11.20\TFO.FAIT.Share\# ITHELPDESK\전임자 파일\이남용\Oracle\product\10.1.0\Client_1\ODBC")</f>
        <v>\\10.12.11.20\TFO.FAIT.Share\# ITHELPDESK\전임자 파일\이남용\Oracle\product\10.1.0\Client_1\ODBC</v>
      </c>
    </row>
    <row r="579" spans="1:1" x14ac:dyDescent="0.4">
      <c r="A579" t="str">
        <f>HYPERLINK("\\10.12.11.20\TFO.FAIT.Share\# ITHELPDESK\전임자 파일\이남용\Oracle\product\10.1.0\Client_1\ODP.NET")</f>
        <v>\\10.12.11.20\TFO.FAIT.Share\# ITHELPDESK\전임자 파일\이남용\Oracle\product\10.1.0\Client_1\ODP.NET</v>
      </c>
    </row>
    <row r="580" spans="1:1" x14ac:dyDescent="0.4">
      <c r="A580" t="str">
        <f>HYPERLINK("\\10.12.11.20\TFO.FAIT.Share\# ITHELPDESK\전임자 파일\이남용\Oracle\product\10.1.0\Client_1\oledb")</f>
        <v>\\10.12.11.20\TFO.FAIT.Share\# ITHELPDESK\전임자 파일\이남용\Oracle\product\10.1.0\Client_1\oledb</v>
      </c>
    </row>
    <row r="581" spans="1:1" x14ac:dyDescent="0.4">
      <c r="A581" t="str">
        <f>HYPERLINK("\\10.12.11.20\TFO.FAIT.Share\# ITHELPDESK\전임자 파일\이남용\Oracle\product\10.1.0\Client_1\oo4o")</f>
        <v>\\10.12.11.20\TFO.FAIT.Share\# ITHELPDESK\전임자 파일\이남용\Oracle\product\10.1.0\Client_1\oo4o</v>
      </c>
    </row>
    <row r="582" spans="1:1" x14ac:dyDescent="0.4">
      <c r="A582" t="str">
        <f>HYPERLINK("\\10.12.11.20\TFO.FAIT.Share\# ITHELPDESK\전임자 파일\이남용\Oracle\product\10.1.0\Client_1\OPatch")</f>
        <v>\\10.12.11.20\TFO.FAIT.Share\# ITHELPDESK\전임자 파일\이남용\Oracle\product\10.1.0\Client_1\OPatch</v>
      </c>
    </row>
    <row r="583" spans="1:1" x14ac:dyDescent="0.4">
      <c r="A583" t="str">
        <f>HYPERLINK("\\10.12.11.20\TFO.FAIT.Share\# ITHELPDESK\전임자 파일\이남용\Oracle\product\10.1.0\Client_1\oraconfig")</f>
        <v>\\10.12.11.20\TFO.FAIT.Share\# ITHELPDESK\전임자 파일\이남용\Oracle\product\10.1.0\Client_1\oraconfig</v>
      </c>
    </row>
    <row r="584" spans="1:1" x14ac:dyDescent="0.4">
      <c r="A584" t="str">
        <f>HYPERLINK("\\10.12.11.20\TFO.FAIT.Share\# ITHELPDESK\전임자 파일\이남용\Oracle\product\10.1.0\Client_1\oracore")</f>
        <v>\\10.12.11.20\TFO.FAIT.Share\# ITHELPDESK\전임자 파일\이남용\Oracle\product\10.1.0\Client_1\oracore</v>
      </c>
    </row>
    <row r="585" spans="1:1" x14ac:dyDescent="0.4">
      <c r="A585" t="str">
        <f>HYPERLINK("\\10.12.11.20\TFO.FAIT.Share\# ITHELPDESK\전임자 파일\이남용\Oracle\product\10.1.0\Client_1\oramts")</f>
        <v>\\10.12.11.20\TFO.FAIT.Share\# ITHELPDESK\전임자 파일\이남용\Oracle\product\10.1.0\Client_1\oramts</v>
      </c>
    </row>
    <row r="586" spans="1:1" x14ac:dyDescent="0.4">
      <c r="A586" t="str">
        <f>HYPERLINK("\\10.12.11.20\TFO.FAIT.Share\# ITHELPDESK\전임자 파일\이남용\Oracle\product\10.1.0\Client_1\oui")</f>
        <v>\\10.12.11.20\TFO.FAIT.Share\# ITHELPDESK\전임자 파일\이남용\Oracle\product\10.1.0\Client_1\oui</v>
      </c>
    </row>
    <row r="587" spans="1:1" x14ac:dyDescent="0.4">
      <c r="A587" t="str">
        <f>HYPERLINK("\\10.12.11.20\TFO.FAIT.Share\# ITHELPDESK\전임자 파일\이남용\Oracle\product\10.1.0\Client_1\owm")</f>
        <v>\\10.12.11.20\TFO.FAIT.Share\# ITHELPDESK\전임자 파일\이남용\Oracle\product\10.1.0\Client_1\owm</v>
      </c>
    </row>
    <row r="588" spans="1:1" x14ac:dyDescent="0.4">
      <c r="A588" t="str">
        <f>HYPERLINK("\\10.12.11.20\TFO.FAIT.Share\# ITHELPDESK\전임자 파일\이남용\Oracle\product\10.1.0\Client_1\plsql")</f>
        <v>\\10.12.11.20\TFO.FAIT.Share\# ITHELPDESK\전임자 파일\이남용\Oracle\product\10.1.0\Client_1\plsql</v>
      </c>
    </row>
    <row r="589" spans="1:1" x14ac:dyDescent="0.4">
      <c r="A589" t="str">
        <f>HYPERLINK("\\10.12.11.20\TFO.FAIT.Share\# ITHELPDESK\전임자 파일\이남용\Oracle\product\10.1.0\Client_1\precomp")</f>
        <v>\\10.12.11.20\TFO.FAIT.Share\# ITHELPDESK\전임자 파일\이남용\Oracle\product\10.1.0\Client_1\precomp</v>
      </c>
    </row>
    <row r="590" spans="1:1" x14ac:dyDescent="0.4">
      <c r="A590" t="str">
        <f>HYPERLINK("\\10.12.11.20\TFO.FAIT.Share\# ITHELPDESK\전임자 파일\이남용\Oracle\product\10.1.0\Client_1\RDBMS")</f>
        <v>\\10.12.11.20\TFO.FAIT.Share\# ITHELPDESK\전임자 파일\이남용\Oracle\product\10.1.0\Client_1\RDBMS</v>
      </c>
    </row>
    <row r="591" spans="1:1" x14ac:dyDescent="0.4">
      <c r="A591" t="str">
        <f>HYPERLINK("\\10.12.11.20\TFO.FAIT.Share\# ITHELPDESK\전임자 파일\이남용\Oracle\product\10.1.0\Client_1\relnotes")</f>
        <v>\\10.12.11.20\TFO.FAIT.Share\# ITHELPDESK\전임자 파일\이남용\Oracle\product\10.1.0\Client_1\relnotes</v>
      </c>
    </row>
    <row r="592" spans="1:1" x14ac:dyDescent="0.4">
      <c r="A592" t="str">
        <f>HYPERLINK("\\10.12.11.20\TFO.FAIT.Share\# ITHELPDESK\전임자 파일\이남용\Oracle\product\10.1.0\Client_1\slax")</f>
        <v>\\10.12.11.20\TFO.FAIT.Share\# ITHELPDESK\전임자 파일\이남용\Oracle\product\10.1.0\Client_1\slax</v>
      </c>
    </row>
    <row r="593" spans="1:1" x14ac:dyDescent="0.4">
      <c r="A593" t="str">
        <f>HYPERLINK("\\10.12.11.20\TFO.FAIT.Share\# ITHELPDESK\전임자 파일\이남용\Oracle\product\10.1.0\Client_1\srvm")</f>
        <v>\\10.12.11.20\TFO.FAIT.Share\# ITHELPDESK\전임자 파일\이남용\Oracle\product\10.1.0\Client_1\srvm</v>
      </c>
    </row>
    <row r="594" spans="1:1" x14ac:dyDescent="0.4">
      <c r="A594" t="str">
        <f>HYPERLINK("\\10.12.11.20\TFO.FAIT.Share\# ITHELPDESK\전임자 파일\이남용\Oracle\product\10.1.0\Client_1\sysman")</f>
        <v>\\10.12.11.20\TFO.FAIT.Share\# ITHELPDESK\전임자 파일\이남용\Oracle\product\10.1.0\Client_1\sysman</v>
      </c>
    </row>
    <row r="595" spans="1:1" x14ac:dyDescent="0.4">
      <c r="A595" t="str">
        <f>HYPERLINK("\\10.12.11.20\TFO.FAIT.Share\# ITHELPDESK\전임자 파일\이남용\Oracle\product\10.1.0\Client_1\uix")</f>
        <v>\\10.12.11.20\TFO.FAIT.Share\# ITHELPDESK\전임자 파일\이남용\Oracle\product\10.1.0\Client_1\uix</v>
      </c>
    </row>
    <row r="596" spans="1:1" x14ac:dyDescent="0.4">
      <c r="A596" t="str">
        <f>HYPERLINK("\\10.12.11.20\TFO.FAIT.Share\# ITHELPDESK\전임자 파일\이남용\Oracle\product\10.1.0\Client_1\xdk")</f>
        <v>\\10.12.11.20\TFO.FAIT.Share\# ITHELPDESK\전임자 파일\이남용\Oracle\product\10.1.0\Client_1\xdk</v>
      </c>
    </row>
    <row r="597" spans="1:1" x14ac:dyDescent="0.4">
      <c r="A597" t="str">
        <f>HYPERLINK("\\10.12.11.20\TFO.FAIT.Share\# ITHELPDESK\전임자 파일\이남용\Oracle\product\10.1.0\Client_1\assistants\jlib")</f>
        <v>\\10.12.11.20\TFO.FAIT.Share\# ITHELPDESK\전임자 파일\이남용\Oracle\product\10.1.0\Client_1\assistants\jlib</v>
      </c>
    </row>
    <row r="598" spans="1:1" x14ac:dyDescent="0.4">
      <c r="A598" t="str">
        <f>HYPERLINK("\\10.12.11.20\TFO.FAIT.Share\# ITHELPDESK\전임자 파일\이남용\Oracle\product\10.1.0\Client_1\cdata\localhost")</f>
        <v>\\10.12.11.20\TFO.FAIT.Share\# ITHELPDESK\전임자 파일\이남용\Oracle\product\10.1.0\Client_1\cdata\localhost</v>
      </c>
    </row>
    <row r="599" spans="1:1" x14ac:dyDescent="0.4">
      <c r="A599" t="str">
        <f>HYPERLINK("\\10.12.11.20\TFO.FAIT.Share\# ITHELPDESK\전임자 파일\이남용\Oracle\product\10.1.0\Client_1\css\auth")</f>
        <v>\\10.12.11.20\TFO.FAIT.Share\# ITHELPDESK\전임자 파일\이남용\Oracle\product\10.1.0\Client_1\css\auth</v>
      </c>
    </row>
    <row r="600" spans="1:1" x14ac:dyDescent="0.4">
      <c r="A600" t="str">
        <f>HYPERLINK("\\10.12.11.20\TFO.FAIT.Share\# ITHELPDESK\전임자 파일\이남용\Oracle\product\10.1.0\Client_1\css\init")</f>
        <v>\\10.12.11.20\TFO.FAIT.Share\# ITHELPDESK\전임자 파일\이남용\Oracle\product\10.1.0\Client_1\css\init</v>
      </c>
    </row>
    <row r="601" spans="1:1" x14ac:dyDescent="0.4">
      <c r="A601" t="str">
        <f>HYPERLINK("\\10.12.11.20\TFO.FAIT.Share\# ITHELPDESK\전임자 파일\이남용\Oracle\product\10.1.0\Client_1\css\log")</f>
        <v>\\10.12.11.20\TFO.FAIT.Share\# ITHELPDESK\전임자 파일\이남용\Oracle\product\10.1.0\Client_1\css\log</v>
      </c>
    </row>
    <row r="602" spans="1:1" x14ac:dyDescent="0.4">
      <c r="A602" t="str">
        <f>HYPERLINK("\\10.12.11.20\TFO.FAIT.Share\# ITHELPDESK\전임자 파일\이남용\Oracle\product\10.1.0\Client_1\css\mesg")</f>
        <v>\\10.12.11.20\TFO.FAIT.Share\# ITHELPDESK\전임자 파일\이남용\Oracle\product\10.1.0\Client_1\css\mesg</v>
      </c>
    </row>
    <row r="603" spans="1:1" x14ac:dyDescent="0.4">
      <c r="A603" t="str">
        <f>HYPERLINK("\\10.12.11.20\TFO.FAIT.Share\# ITHELPDESK\전임자 파일\이남용\Oracle\product\10.1.0\Client_1\diagnostics\config")</f>
        <v>\\10.12.11.20\TFO.FAIT.Share\# ITHELPDESK\전임자 파일\이남용\Oracle\product\10.1.0\Client_1\diagnostics\config</v>
      </c>
    </row>
    <row r="604" spans="1:1" x14ac:dyDescent="0.4">
      <c r="A604" t="str">
        <f>HYPERLINK("\\10.12.11.20\TFO.FAIT.Share\# ITHELPDESK\전임자 파일\이남용\Oracle\product\10.1.0\Client_1\diagnostics\config\registration")</f>
        <v>\\10.12.11.20\TFO.FAIT.Share\# ITHELPDESK\전임자 파일\이남용\Oracle\product\10.1.0\Client_1\diagnostics\config\registration</v>
      </c>
    </row>
    <row r="605" spans="1:1" x14ac:dyDescent="0.4">
      <c r="A605" t="str">
        <f>HYPERLINK("\\10.12.11.20\TFO.FAIT.Share\# ITHELPDESK\전임자 파일\이남용\Oracle\product\10.1.0\Client_1\has\mesg")</f>
        <v>\\10.12.11.20\TFO.FAIT.Share\# ITHELPDESK\전임자 파일\이남용\Oracle\product\10.1.0\Client_1\has\mesg</v>
      </c>
    </row>
    <row r="606" spans="1:1" x14ac:dyDescent="0.4">
      <c r="A606" t="str">
        <f>HYPERLINK("\\10.12.11.20\TFO.FAIT.Share\# ITHELPDESK\전임자 파일\이남용\Oracle\product\10.1.0\Client_1\inventory\Actions21")</f>
        <v>\\10.12.11.20\TFO.FAIT.Share\# ITHELPDESK\전임자 파일\이남용\Oracle\product\10.1.0\Client_1\inventory\Actions21</v>
      </c>
    </row>
    <row r="607" spans="1:1" x14ac:dyDescent="0.4">
      <c r="A607" t="str">
        <f>HYPERLINK("\\10.12.11.20\TFO.FAIT.Share\# ITHELPDESK\전임자 파일\이남용\Oracle\product\10.1.0\Client_1\inventory\Clone")</f>
        <v>\\10.12.11.20\TFO.FAIT.Share\# ITHELPDESK\전임자 파일\이남용\Oracle\product\10.1.0\Client_1\inventory\Clone</v>
      </c>
    </row>
    <row r="608" spans="1:1" x14ac:dyDescent="0.4">
      <c r="A608" t="str">
        <f>HYPERLINK("\\10.12.11.20\TFO.FAIT.Share\# ITHELPDESK\전임자 파일\이남용\Oracle\product\10.1.0\Client_1\inventory\Components21")</f>
        <v>\\10.12.11.20\TFO.FAIT.Share\# ITHELPDESK\전임자 파일\이남용\Oracle\product\10.1.0\Client_1\inventory\Components21</v>
      </c>
    </row>
    <row r="609" spans="1:1" x14ac:dyDescent="0.4">
      <c r="A609" t="str">
        <f>HYPERLINK("\\10.12.11.20\TFO.FAIT.Share\# ITHELPDESK\전임자 파일\이남용\Oracle\product\10.1.0\Client_1\inventory\ContentsXML")</f>
        <v>\\10.12.11.20\TFO.FAIT.Share\# ITHELPDESK\전임자 파일\이남용\Oracle\product\10.1.0\Client_1\inventory\ContentsXML</v>
      </c>
    </row>
    <row r="610" spans="1:1" x14ac:dyDescent="0.4">
      <c r="A610" t="str">
        <f>HYPERLINK("\\10.12.11.20\TFO.FAIT.Share\# ITHELPDESK\전임자 파일\이남용\Oracle\product\10.1.0\Client_1\inventory\Dialogs21")</f>
        <v>\\10.12.11.20\TFO.FAIT.Share\# ITHELPDESK\전임자 파일\이남용\Oracle\product\10.1.0\Client_1\inventory\Dialogs21</v>
      </c>
    </row>
    <row r="611" spans="1:1" x14ac:dyDescent="0.4">
      <c r="A611" t="str">
        <f>HYPERLINK("\\10.12.11.20\TFO.FAIT.Share\# ITHELPDESK\전임자 파일\이남용\Oracle\product\10.1.0\Client_1\inventory\filemap")</f>
        <v>\\10.12.11.20\TFO.FAIT.Share\# ITHELPDESK\전임자 파일\이남용\Oracle\product\10.1.0\Client_1\inventory\filemap</v>
      </c>
    </row>
    <row r="612" spans="1:1" x14ac:dyDescent="0.4">
      <c r="A612" t="str">
        <f>HYPERLINK("\\10.12.11.20\TFO.FAIT.Share\# ITHELPDESK\전임자 파일\이남용\Oracle\product\10.1.0\Client_1\inventory\Queries21")</f>
        <v>\\10.12.11.20\TFO.FAIT.Share\# ITHELPDESK\전임자 파일\이남용\Oracle\product\10.1.0\Client_1\inventory\Queries21</v>
      </c>
    </row>
    <row r="613" spans="1:1" x14ac:dyDescent="0.4">
      <c r="A613" t="str">
        <f>HYPERLINK("\\10.12.11.20\TFO.FAIT.Share\# ITHELPDESK\전임자 파일\이남용\Oracle\product\10.1.0\Client_1\inventory\Scripts")</f>
        <v>\\10.12.11.20\TFO.FAIT.Share\# ITHELPDESK\전임자 파일\이남용\Oracle\product\10.1.0\Client_1\inventory\Scripts</v>
      </c>
    </row>
    <row r="614" spans="1:1" x14ac:dyDescent="0.4">
      <c r="A614" t="str">
        <f>HYPERLINK("\\10.12.11.20\TFO.FAIT.Share\# ITHELPDESK\전임자 파일\이남용\Oracle\product\10.1.0\Client_1\inventory\Templates")</f>
        <v>\\10.12.11.20\TFO.FAIT.Share\# ITHELPDESK\전임자 파일\이남용\Oracle\product\10.1.0\Client_1\inventory\Templates</v>
      </c>
    </row>
    <row r="615" spans="1:1" x14ac:dyDescent="0.4">
      <c r="A615" t="str">
        <f>HYPERLINK("\\10.12.11.20\TFO.FAIT.Share\# ITHELPDESK\전임자 파일\이남용\Oracle\product\10.1.0\Client_1\inventory\Actions21\fileActions")</f>
        <v>\\10.12.11.20\TFO.FAIT.Share\# ITHELPDESK\전임자 파일\이남용\Oracle\product\10.1.0\Client_1\inventory\Actions21\fileActions</v>
      </c>
    </row>
    <row r="616" spans="1:1" x14ac:dyDescent="0.4">
      <c r="A616" t="str">
        <f>HYPERLINK("\\10.12.11.20\TFO.FAIT.Share\# ITHELPDESK\전임자 파일\이남용\Oracle\product\10.1.0\Client_1\inventory\Actions21\generalActions")</f>
        <v>\\10.12.11.20\TFO.FAIT.Share\# ITHELPDESK\전임자 파일\이남용\Oracle\product\10.1.0\Client_1\inventory\Actions21\generalActions</v>
      </c>
    </row>
    <row r="617" spans="1:1" x14ac:dyDescent="0.4">
      <c r="A617" t="str">
        <f>HYPERLINK("\\10.12.11.20\TFO.FAIT.Share\# ITHELPDESK\전임자 파일\이남용\Oracle\product\10.1.0\Client_1\inventory\Actions21\jarActions")</f>
        <v>\\10.12.11.20\TFO.FAIT.Share\# ITHELPDESK\전임자 파일\이남용\Oracle\product\10.1.0\Client_1\inventory\Actions21\jarActions</v>
      </c>
    </row>
    <row r="618" spans="1:1" x14ac:dyDescent="0.4">
      <c r="A618" t="str">
        <f>HYPERLINK("\\10.12.11.20\TFO.FAIT.Share\# ITHELPDESK\전임자 파일\이남용\Oracle\product\10.1.0\Client_1\inventory\Actions21\ntServicesActions")</f>
        <v>\\10.12.11.20\TFO.FAIT.Share\# ITHELPDESK\전임자 파일\이남용\Oracle\product\10.1.0\Client_1\inventory\Actions21\ntServicesActions</v>
      </c>
    </row>
    <row r="619" spans="1:1" x14ac:dyDescent="0.4">
      <c r="A619" t="str">
        <f>HYPERLINK("\\10.12.11.20\TFO.FAIT.Share\# ITHELPDESK\전임자 파일\이남용\Oracle\product\10.1.0\Client_1\inventory\Actions21\ntw32FoldersActions")</f>
        <v>\\10.12.11.20\TFO.FAIT.Share\# ITHELPDESK\전임자 파일\이남용\Oracle\product\10.1.0\Client_1\inventory\Actions21\ntw32FoldersActions</v>
      </c>
    </row>
    <row r="620" spans="1:1" x14ac:dyDescent="0.4">
      <c r="A620" t="str">
        <f>HYPERLINK("\\10.12.11.20\TFO.FAIT.Share\# ITHELPDESK\전임자 파일\이남용\Oracle\product\10.1.0\Client_1\inventory\Actions21\OEMRegistry")</f>
        <v>\\10.12.11.20\TFO.FAIT.Share\# ITHELPDESK\전임자 파일\이남용\Oracle\product\10.1.0\Client_1\inventory\Actions21\OEMRegistry</v>
      </c>
    </row>
    <row r="621" spans="1:1" x14ac:dyDescent="0.4">
      <c r="A621" t="str">
        <f>HYPERLINK("\\10.12.11.20\TFO.FAIT.Share\# ITHELPDESK\전임자 파일\이남용\Oracle\product\10.1.0\Client_1\inventory\Actions21\SpawnActions")</f>
        <v>\\10.12.11.20\TFO.FAIT.Share\# ITHELPDESK\전임자 파일\이남용\Oracle\product\10.1.0\Client_1\inventory\Actions21\SpawnActions</v>
      </c>
    </row>
    <row r="622" spans="1:1" x14ac:dyDescent="0.4">
      <c r="A622" t="str">
        <f>HYPERLINK("\\10.12.11.20\TFO.FAIT.Share\# ITHELPDESK\전임자 파일\이남용\Oracle\product\10.1.0\Client_1\inventory\Actions21\unixActions")</f>
        <v>\\10.12.11.20\TFO.FAIT.Share\# ITHELPDESK\전임자 파일\이남용\Oracle\product\10.1.0\Client_1\inventory\Actions21\unixActions</v>
      </c>
    </row>
    <row r="623" spans="1:1" x14ac:dyDescent="0.4">
      <c r="A623" t="str">
        <f>HYPERLINK("\\10.12.11.20\TFO.FAIT.Share\# ITHELPDESK\전임자 파일\이남용\Oracle\product\10.1.0\Client_1\inventory\Actions21\w32OcxRegActions")</f>
        <v>\\10.12.11.20\TFO.FAIT.Share\# ITHELPDESK\전임자 파일\이남용\Oracle\product\10.1.0\Client_1\inventory\Actions21\w32OcxRegActions</v>
      </c>
    </row>
    <row r="624" spans="1:1" x14ac:dyDescent="0.4">
      <c r="A624" t="str">
        <f>HYPERLINK("\\10.12.11.20\TFO.FAIT.Share\# ITHELPDESK\전임자 파일\이남용\Oracle\product\10.1.0\Client_1\inventory\Actions21\w32RegActions")</f>
        <v>\\10.12.11.20\TFO.FAIT.Share\# ITHELPDESK\전임자 파일\이남용\Oracle\product\10.1.0\Client_1\inventory\Actions21\w32RegActions</v>
      </c>
    </row>
    <row r="625" spans="1:1" x14ac:dyDescent="0.4">
      <c r="A625" t="str">
        <f>HYPERLINK("\\10.12.11.20\TFO.FAIT.Share\# ITHELPDESK\전임자 파일\이남용\Oracle\product\10.1.0\Client_1\inventory\Actions21\fileActions\10.1.0.2.0")</f>
        <v>\\10.12.11.20\TFO.FAIT.Share\# ITHELPDESK\전임자 파일\이남용\Oracle\product\10.1.0\Client_1\inventory\Actions21\fileActions\10.1.0.2.0</v>
      </c>
    </row>
    <row r="626" spans="1:1" x14ac:dyDescent="0.4">
      <c r="A626" t="str">
        <f>HYPERLINK("\\10.12.11.20\TFO.FAIT.Share\# ITHELPDESK\전임자 파일\이남용\Oracle\product\10.1.0\Client_1\inventory\Actions21\generalActions\10.1.0.2.0")</f>
        <v>\\10.12.11.20\TFO.FAIT.Share\# ITHELPDESK\전임자 파일\이남용\Oracle\product\10.1.0\Client_1\inventory\Actions21\generalActions\10.1.0.2.0</v>
      </c>
    </row>
    <row r="627" spans="1:1" x14ac:dyDescent="0.4">
      <c r="A627" t="str">
        <f>HYPERLINK("\\10.12.11.20\TFO.FAIT.Share\# ITHELPDESK\전임자 파일\이남용\Oracle\product\10.1.0\Client_1\inventory\Actions21\jarActions\10.1.0.2.0")</f>
        <v>\\10.12.11.20\TFO.FAIT.Share\# ITHELPDESK\전임자 파일\이남용\Oracle\product\10.1.0\Client_1\inventory\Actions21\jarActions\10.1.0.2.0</v>
      </c>
    </row>
    <row r="628" spans="1:1" x14ac:dyDescent="0.4">
      <c r="A628" t="str">
        <f>HYPERLINK("\\10.12.11.20\TFO.FAIT.Share\# ITHELPDESK\전임자 파일\이남용\Oracle\product\10.1.0\Client_1\inventory\Actions21\ntServicesActions\10.1.0.2.0")</f>
        <v>\\10.12.11.20\TFO.FAIT.Share\# ITHELPDESK\전임자 파일\이남용\Oracle\product\10.1.0\Client_1\inventory\Actions21\ntServicesActions\10.1.0.2.0</v>
      </c>
    </row>
    <row r="629" spans="1:1" x14ac:dyDescent="0.4">
      <c r="A629" t="str">
        <f>HYPERLINK("\\10.12.11.20\TFO.FAIT.Share\# ITHELPDESK\전임자 파일\이남용\Oracle\product\10.1.0\Client_1\inventory\Actions21\ntw32FoldersActions\10.1.0.2.0")</f>
        <v>\\10.12.11.20\TFO.FAIT.Share\# ITHELPDESK\전임자 파일\이남용\Oracle\product\10.1.0\Client_1\inventory\Actions21\ntw32FoldersActions\10.1.0.2.0</v>
      </c>
    </row>
    <row r="630" spans="1:1" x14ac:dyDescent="0.4">
      <c r="A630" t="str">
        <f>HYPERLINK("\\10.12.11.20\TFO.FAIT.Share\# ITHELPDESK\전임자 파일\이남용\Oracle\product\10.1.0\Client_1\inventory\Actions21\OEMRegistry\1.5.6")</f>
        <v>\\10.12.11.20\TFO.FAIT.Share\# ITHELPDESK\전임자 파일\이남용\Oracle\product\10.1.0\Client_1\inventory\Actions21\OEMRegistry\1.5.6</v>
      </c>
    </row>
    <row r="631" spans="1:1" x14ac:dyDescent="0.4">
      <c r="A631" t="str">
        <f>HYPERLINK("\\10.12.11.20\TFO.FAIT.Share\# ITHELPDESK\전임자 파일\이남용\Oracle\product\10.1.0\Client_1\inventory\Actions21\SpawnActions\10.1.0.2.0")</f>
        <v>\\10.12.11.20\TFO.FAIT.Share\# ITHELPDESK\전임자 파일\이남용\Oracle\product\10.1.0\Client_1\inventory\Actions21\SpawnActions\10.1.0.2.0</v>
      </c>
    </row>
    <row r="632" spans="1:1" x14ac:dyDescent="0.4">
      <c r="A632" t="str">
        <f>HYPERLINK("\\10.12.11.20\TFO.FAIT.Share\# ITHELPDESK\전임자 파일\이남용\Oracle\product\10.1.0\Client_1\inventory\Actions21\unixActions\10.1.0.2.0")</f>
        <v>\\10.12.11.20\TFO.FAIT.Share\# ITHELPDESK\전임자 파일\이남용\Oracle\product\10.1.0\Client_1\inventory\Actions21\unixActions\10.1.0.2.0</v>
      </c>
    </row>
    <row r="633" spans="1:1" x14ac:dyDescent="0.4">
      <c r="A633" t="str">
        <f>HYPERLINK("\\10.12.11.20\TFO.FAIT.Share\# ITHELPDESK\전임자 파일\이남용\Oracle\product\10.1.0\Client_1\inventory\Actions21\w32OcxRegActions\10.1.0.2.0")</f>
        <v>\\10.12.11.20\TFO.FAIT.Share\# ITHELPDESK\전임자 파일\이남용\Oracle\product\10.1.0\Client_1\inventory\Actions21\w32OcxRegActions\10.1.0.2.0</v>
      </c>
    </row>
    <row r="634" spans="1:1" x14ac:dyDescent="0.4">
      <c r="A634" t="str">
        <f>HYPERLINK("\\10.12.11.20\TFO.FAIT.Share\# ITHELPDESK\전임자 파일\이남용\Oracle\product\10.1.0\Client_1\inventory\Actions21\w32RegActions\10.1.0.2.0")</f>
        <v>\\10.12.11.20\TFO.FAIT.Share\# ITHELPDESK\전임자 파일\이남용\Oracle\product\10.1.0\Client_1\inventory\Actions21\w32RegActions\10.1.0.2.0</v>
      </c>
    </row>
    <row r="635" spans="1:1" x14ac:dyDescent="0.4">
      <c r="A635" t="str">
        <f>HYPERLINK("\\10.12.11.20\TFO.FAIT.Share\# ITHELPDESK\전임자 파일\이남용\Oracle\product\10.1.0\Client_1\inventory\Components21\oracle.assistants.acf")</f>
        <v>\\10.12.11.20\TFO.FAIT.Share\# ITHELPDESK\전임자 파일\이남용\Oracle\product\10.1.0\Client_1\inventory\Components21\oracle.assistants.acf</v>
      </c>
    </row>
    <row r="636" spans="1:1" x14ac:dyDescent="0.4">
      <c r="A636" t="str">
        <f>HYPERLINK("\\10.12.11.20\TFO.FAIT.Share\# ITHELPDESK\전임자 파일\이남용\Oracle\product\10.1.0\Client_1\inventory\Components21\oracle.assistants.emcf")</f>
        <v>\\10.12.11.20\TFO.FAIT.Share\# ITHELPDESK\전임자 파일\이남용\Oracle\product\10.1.0\Client_1\inventory\Components21\oracle.assistants.emcf</v>
      </c>
    </row>
    <row r="637" spans="1:1" x14ac:dyDescent="0.4">
      <c r="A637" t="str">
        <f>HYPERLINK("\\10.12.11.20\TFO.FAIT.Share\# ITHELPDESK\전임자 파일\이남용\Oracle\product\10.1.0\Client_1\inventory\Components21\oracle.bali.cabo")</f>
        <v>\\10.12.11.20\TFO.FAIT.Share\# ITHELPDESK\전임자 파일\이남용\Oracle\product\10.1.0\Client_1\inventory\Components21\oracle.bali.cabo</v>
      </c>
    </row>
    <row r="638" spans="1:1" x14ac:dyDescent="0.4">
      <c r="A638" t="str">
        <f>HYPERLINK("\\10.12.11.20\TFO.FAIT.Share\# ITHELPDESK\전임자 파일\이남용\Oracle\product\10.1.0\Client_1\inventory\Components21\oracle.bali.compat")</f>
        <v>\\10.12.11.20\TFO.FAIT.Share\# ITHELPDESK\전임자 파일\이남용\Oracle\product\10.1.0\Client_1\inventory\Components21\oracle.bali.compat</v>
      </c>
    </row>
    <row r="639" spans="1:1" x14ac:dyDescent="0.4">
      <c r="A639" t="str">
        <f>HYPERLINK("\\10.12.11.20\TFO.FAIT.Share\# ITHELPDESK\전임자 파일\이남용\Oracle\product\10.1.0\Client_1\inventory\Components21\oracle.bali.displayFonts")</f>
        <v>\\10.12.11.20\TFO.FAIT.Share\# ITHELPDESK\전임자 파일\이남용\Oracle\product\10.1.0\Client_1\inventory\Components21\oracle.bali.displayFonts</v>
      </c>
    </row>
    <row r="640" spans="1:1" x14ac:dyDescent="0.4">
      <c r="A640" t="str">
        <f>HYPERLINK("\\10.12.11.20\TFO.FAIT.Share\# ITHELPDESK\전임자 파일\이남용\Oracle\product\10.1.0\Client_1\inventory\Components21\oracle.bali.ewt")</f>
        <v>\\10.12.11.20\TFO.FAIT.Share\# ITHELPDESK\전임자 파일\이남용\Oracle\product\10.1.0\Client_1\inventory\Components21\oracle.bali.ewt</v>
      </c>
    </row>
    <row r="641" spans="1:1" x14ac:dyDescent="0.4">
      <c r="A641" t="str">
        <f>HYPERLINK("\\10.12.11.20\TFO.FAIT.Share\# ITHELPDESK\전임자 파일\이남용\Oracle\product\10.1.0\Client_1\inventory\Components21\oracle.bali.help")</f>
        <v>\\10.12.11.20\TFO.FAIT.Share\# ITHELPDESK\전임자 파일\이남용\Oracle\product\10.1.0\Client_1\inventory\Components21\oracle.bali.help</v>
      </c>
    </row>
    <row r="642" spans="1:1" x14ac:dyDescent="0.4">
      <c r="A642" t="str">
        <f>HYPERLINK("\\10.12.11.20\TFO.FAIT.Share\# ITHELPDESK\전임자 파일\이남용\Oracle\product\10.1.0\Client_1\inventory\Components21\oracle.bali.ice")</f>
        <v>\\10.12.11.20\TFO.FAIT.Share\# ITHELPDESK\전임자 파일\이남용\Oracle\product\10.1.0\Client_1\inventory\Components21\oracle.bali.ice</v>
      </c>
    </row>
    <row r="643" spans="1:1" x14ac:dyDescent="0.4">
      <c r="A643" t="str">
        <f>HYPERLINK("\\10.12.11.20\TFO.FAIT.Share\# ITHELPDESK\전임자 파일\이남용\Oracle\product\10.1.0\Client_1\inventory\Components21\oracle.bali.jewt")</f>
        <v>\\10.12.11.20\TFO.FAIT.Share\# ITHELPDESK\전임자 파일\이남용\Oracle\product\10.1.0\Client_1\inventory\Components21\oracle.bali.jewt</v>
      </c>
    </row>
    <row r="644" spans="1:1" x14ac:dyDescent="0.4">
      <c r="A644" t="str">
        <f>HYPERLINK("\\10.12.11.20\TFO.FAIT.Share\# ITHELPDESK\전임자 파일\이남용\Oracle\product\10.1.0\Client_1\inventory\Components21\oracle.bali.kodiak")</f>
        <v>\\10.12.11.20\TFO.FAIT.Share\# ITHELPDESK\전임자 파일\이남용\Oracle\product\10.1.0\Client_1\inventory\Components21\oracle.bali.kodiak</v>
      </c>
    </row>
    <row r="645" spans="1:1" x14ac:dyDescent="0.4">
      <c r="A645" t="str">
        <f>HYPERLINK("\\10.12.11.20\TFO.FAIT.Share\# ITHELPDESK\전임자 파일\이남용\Oracle\product\10.1.0\Client_1\inventory\Components21\oracle.bali.regexp")</f>
        <v>\\10.12.11.20\TFO.FAIT.Share\# ITHELPDESK\전임자 파일\이남용\Oracle\product\10.1.0\Client_1\inventory\Components21\oracle.bali.regexp</v>
      </c>
    </row>
    <row r="646" spans="1:1" x14ac:dyDescent="0.4">
      <c r="A646" t="str">
        <f>HYPERLINK("\\10.12.11.20\TFO.FAIT.Share\# ITHELPDESK\전임자 파일\이남용\Oracle\product\10.1.0\Client_1\inventory\Components21\oracle.bali.share")</f>
        <v>\\10.12.11.20\TFO.FAIT.Share\# ITHELPDESK\전임자 파일\이남용\Oracle\product\10.1.0\Client_1\inventory\Components21\oracle.bali.share</v>
      </c>
    </row>
    <row r="647" spans="1:1" x14ac:dyDescent="0.4">
      <c r="A647" t="str">
        <f>HYPERLINK("\\10.12.11.20\TFO.FAIT.Share\# ITHELPDESK\전임자 파일\이남용\Oracle\product\10.1.0\Client_1\inventory\Components21\oracle.cartridges.ordmts")</f>
        <v>\\10.12.11.20\TFO.FAIT.Share\# ITHELPDESK\전임자 파일\이남용\Oracle\product\10.1.0\Client_1\inventory\Components21\oracle.cartridges.ordmts</v>
      </c>
    </row>
    <row r="648" spans="1:1" x14ac:dyDescent="0.4">
      <c r="A648" t="str">
        <f>HYPERLINK("\\10.12.11.20\TFO.FAIT.Share\# ITHELPDESK\전임자 파일\이남용\Oracle\product\10.1.0\Client_1\inventory\Components21\oracle.client")</f>
        <v>\\10.12.11.20\TFO.FAIT.Share\# ITHELPDESK\전임자 파일\이남용\Oracle\product\10.1.0\Client_1\inventory\Components21\oracle.client</v>
      </c>
    </row>
    <row r="649" spans="1:1" x14ac:dyDescent="0.4">
      <c r="A649" t="str">
        <f>HYPERLINK("\\10.12.11.20\TFO.FAIT.Share\# ITHELPDESK\전임자 파일\이남용\Oracle\product\10.1.0\Client_1\inventory\Components21\oracle.install.instcommon")</f>
        <v>\\10.12.11.20\TFO.FAIT.Share\# ITHELPDESK\전임자 파일\이남용\Oracle\product\10.1.0\Client_1\inventory\Components21\oracle.install.instcommon</v>
      </c>
    </row>
    <row r="650" spans="1:1" x14ac:dyDescent="0.4">
      <c r="A650" t="str">
        <f>HYPERLINK("\\10.12.11.20\TFO.FAIT.Share\# ITHELPDESK\전임자 파일\이남용\Oracle\product\10.1.0\Client_1\inventory\Components21\oracle.java.j2ee.core")</f>
        <v>\\10.12.11.20\TFO.FAIT.Share\# ITHELPDESK\전임자 파일\이남용\Oracle\product\10.1.0\Client_1\inventory\Components21\oracle.java.j2ee.core</v>
      </c>
    </row>
    <row r="651" spans="1:1" x14ac:dyDescent="0.4">
      <c r="A651" t="str">
        <f>HYPERLINK("\\10.12.11.20\TFO.FAIT.Share\# ITHELPDESK\전임자 파일\이남용\Oracle\product\10.1.0\Client_1\inventory\Components21\oracle.jdk")</f>
        <v>\\10.12.11.20\TFO.FAIT.Share\# ITHELPDESK\전임자 파일\이남용\Oracle\product\10.1.0\Client_1\inventory\Components21\oracle.jdk</v>
      </c>
    </row>
    <row r="652" spans="1:1" x14ac:dyDescent="0.4">
      <c r="A652" t="str">
        <f>HYPERLINK("\\10.12.11.20\TFO.FAIT.Share\# ITHELPDESK\전임자 파일\이남용\Oracle\product\10.1.0\Client_1\inventory\Components21\oracle.mmc.admin")</f>
        <v>\\10.12.11.20\TFO.FAIT.Share\# ITHELPDESK\전임자 파일\이남용\Oracle\product\10.1.0\Client_1\inventory\Components21\oracle.mmc.admin</v>
      </c>
    </row>
    <row r="653" spans="1:1" x14ac:dyDescent="0.4">
      <c r="A653" t="str">
        <f>HYPERLINK("\\10.12.11.20\TFO.FAIT.Share\# ITHELPDESK\전임자 파일\이남용\Oracle\product\10.1.0\Client_1\inventory\Components21\oracle.mmc.config")</f>
        <v>\\10.12.11.20\TFO.FAIT.Share\# ITHELPDESK\전임자 파일\이남용\Oracle\product\10.1.0\Client_1\inventory\Components21\oracle.mmc.config</v>
      </c>
    </row>
    <row r="654" spans="1:1" x14ac:dyDescent="0.4">
      <c r="A654" t="str">
        <f>HYPERLINK("\\10.12.11.20\TFO.FAIT.Share\# ITHELPDESK\전임자 파일\이남용\Oracle\product\10.1.0\Client_1\inventory\Components21\oracle.mmc.primary")</f>
        <v>\\10.12.11.20\TFO.FAIT.Share\# ITHELPDESK\전임자 파일\이남용\Oracle\product\10.1.0\Client_1\inventory\Components21\oracle.mmc.primary</v>
      </c>
    </row>
    <row r="655" spans="1:1" x14ac:dyDescent="0.4">
      <c r="A655" t="str">
        <f>HYPERLINK("\\10.12.11.20\TFO.FAIT.Share\# ITHELPDESK\전임자 파일\이남용\Oracle\product\10.1.0\Client_1\inventory\Components21\oracle.networking.netca")</f>
        <v>\\10.12.11.20\TFO.FAIT.Share\# ITHELPDESK\전임자 파일\이남용\Oracle\product\10.1.0\Client_1\inventory\Components21\oracle.networking.netca</v>
      </c>
    </row>
    <row r="656" spans="1:1" x14ac:dyDescent="0.4">
      <c r="A656" t="str">
        <f>HYPERLINK("\\10.12.11.20\TFO.FAIT.Share\# ITHELPDESK\전임자 파일\이남용\Oracle\product\10.1.0\Client_1\inventory\Components21\oracle.networking.netclt")</f>
        <v>\\10.12.11.20\TFO.FAIT.Share\# ITHELPDESK\전임자 파일\이남용\Oracle\product\10.1.0\Client_1\inventory\Components21\oracle.networking.netclt</v>
      </c>
    </row>
    <row r="657" spans="1:1" x14ac:dyDescent="0.4">
      <c r="A657" t="str">
        <f>HYPERLINK("\\10.12.11.20\TFO.FAIT.Share\# ITHELPDESK\전임자 파일\이남용\Oracle\product\10.1.0\Client_1\inventory\Components21\oracle.networking.netcltprod")</f>
        <v>\\10.12.11.20\TFO.FAIT.Share\# ITHELPDESK\전임자 파일\이남용\Oracle\product\10.1.0\Client_1\inventory\Components21\oracle.networking.netcltprod</v>
      </c>
    </row>
    <row r="658" spans="1:1" x14ac:dyDescent="0.4">
      <c r="A658" t="str">
        <f>HYPERLINK("\\10.12.11.20\TFO.FAIT.Share\# ITHELPDESK\전임자 파일\이남용\Oracle\product\10.1.0\Client_1\inventory\Components21\oracle.networking.netmgr")</f>
        <v>\\10.12.11.20\TFO.FAIT.Share\# ITHELPDESK\전임자 파일\이남용\Oracle\product\10.1.0\Client_1\inventory\Components21\oracle.networking.netmgr</v>
      </c>
    </row>
    <row r="659" spans="1:1" x14ac:dyDescent="0.4">
      <c r="A659" t="str">
        <f>HYPERLINK("\\10.12.11.20\TFO.FAIT.Share\# ITHELPDESK\전임자 파일\이남용\Oracle\product\10.1.0\Client_1\inventory\Components21\oracle.options.ops.csscommon")</f>
        <v>\\10.12.11.20\TFO.FAIT.Share\# ITHELPDESK\전임자 파일\이남용\Oracle\product\10.1.0\Client_1\inventory\Components21\oracle.options.ops.csscommon</v>
      </c>
    </row>
    <row r="660" spans="1:1" x14ac:dyDescent="0.4">
      <c r="A660" t="str">
        <f>HYPERLINK("\\10.12.11.20\TFO.FAIT.Share\# ITHELPDESK\전임자 파일\이남용\Oracle\product\10.1.0\Client_1\inventory\Components21\oracle.options.ops.csscommon.csscommon_rdbms")</f>
        <v>\\10.12.11.20\TFO.FAIT.Share\# ITHELPDESK\전임자 파일\이남용\Oracle\product\10.1.0\Client_1\inventory\Components21\oracle.options.ops.csscommon.csscommon_rdbms</v>
      </c>
    </row>
    <row r="661" spans="1:1" x14ac:dyDescent="0.4">
      <c r="A661" t="str">
        <f>HYPERLINK("\\10.12.11.20\TFO.FAIT.Share\# ITHELPDESK\전임자 파일\이남용\Oracle\product\10.1.0\Client_1\inventory\Components21\oracle.options.ops.opscf")</f>
        <v>\\10.12.11.20\TFO.FAIT.Share\# ITHELPDESK\전임자 파일\이남용\Oracle\product\10.1.0\Client_1\inventory\Components21\oracle.options.ops.opscf</v>
      </c>
    </row>
    <row r="662" spans="1:1" x14ac:dyDescent="0.4">
      <c r="A662" t="str">
        <f>HYPERLINK("\\10.12.11.20\TFO.FAIT.Share\# ITHELPDESK\전임자 파일\이남용\Oracle\product\10.1.0\Client_1\inventory\Components21\oracle.p2k.odbc")</f>
        <v>\\10.12.11.20\TFO.FAIT.Share\# ITHELPDESK\전임자 파일\이남용\Oracle\product\10.1.0\Client_1\inventory\Components21\oracle.p2k.odbc</v>
      </c>
    </row>
    <row r="663" spans="1:1" x14ac:dyDescent="0.4">
      <c r="A663" t="str">
        <f>HYPERLINK("\\10.12.11.20\TFO.FAIT.Share\# ITHELPDESK\전임자 파일\이남용\Oracle\product\10.1.0\Client_1\inventory\Components21\oracle.p2k.odbc.odbc_ic")</f>
        <v>\\10.12.11.20\TFO.FAIT.Share\# ITHELPDESK\전임자 파일\이남용\Oracle\product\10.1.0\Client_1\inventory\Components21\oracle.p2k.odbc.odbc_ic</v>
      </c>
    </row>
    <row r="664" spans="1:1" x14ac:dyDescent="0.4">
      <c r="A664" t="str">
        <f>HYPERLINK("\\10.12.11.20\TFO.FAIT.Share\# ITHELPDESK\전임자 파일\이남용\Oracle\product\10.1.0\Client_1\inventory\Components21\oracle.p2k.odp.net")</f>
        <v>\\10.12.11.20\TFO.FAIT.Share\# ITHELPDESK\전임자 파일\이남용\Oracle\product\10.1.0\Client_1\inventory\Components21\oracle.p2k.odp.net</v>
      </c>
    </row>
    <row r="665" spans="1:1" x14ac:dyDescent="0.4">
      <c r="A665" t="str">
        <f>HYPERLINK("\\10.12.11.20\TFO.FAIT.Share\# ITHELPDESK\전임자 파일\이남용\Oracle\product\10.1.0\Client_1\inventory\Components21\oracle.p2k.oledb")</f>
        <v>\\10.12.11.20\TFO.FAIT.Share\# ITHELPDESK\전임자 파일\이남용\Oracle\product\10.1.0\Client_1\inventory\Components21\oracle.p2k.oledb</v>
      </c>
    </row>
    <row r="666" spans="1:1" x14ac:dyDescent="0.4">
      <c r="A666" t="str">
        <f>HYPERLINK("\\10.12.11.20\TFO.FAIT.Share\# ITHELPDESK\전임자 파일\이남용\Oracle\product\10.1.0\Client_1\inventory\Components21\oracle.p2k.oo4o")</f>
        <v>\\10.12.11.20\TFO.FAIT.Share\# ITHELPDESK\전임자 파일\이남용\Oracle\product\10.1.0\Client_1\inventory\Components21\oracle.p2k.oo4o</v>
      </c>
    </row>
    <row r="667" spans="1:1" x14ac:dyDescent="0.4">
      <c r="A667" t="str">
        <f>HYPERLINK("\\10.12.11.20\TFO.FAIT.Share\# ITHELPDESK\전임자 파일\이남용\Oracle\product\10.1.0\Client_1\inventory\Components21\oracle.rsf")</f>
        <v>\\10.12.11.20\TFO.FAIT.Share\# ITHELPDESK\전임자 파일\이남용\Oracle\product\10.1.0\Client_1\inventory\Components21\oracle.rsf</v>
      </c>
    </row>
    <row r="668" spans="1:1" x14ac:dyDescent="0.4">
      <c r="A668" t="str">
        <f>HYPERLINK("\\10.12.11.20\TFO.FAIT.Share\# ITHELPDESK\전임자 파일\이남용\Oracle\product\10.1.0\Client_1\inventory\Components21\oracle.rsf.agent_rsf")</f>
        <v>\\10.12.11.20\TFO.FAIT.Share\# ITHELPDESK\전임자 파일\이남용\Oracle\product\10.1.0\Client_1\inventory\Components21\oracle.rsf.agent_rsf</v>
      </c>
    </row>
    <row r="669" spans="1:1" x14ac:dyDescent="0.4">
      <c r="A669" t="str">
        <f>HYPERLINK("\\10.12.11.20\TFO.FAIT.Share\# ITHELPDESK\전임자 파일\이남용\Oracle\product\10.1.0\Client_1\inventory\Components21\oracle.rsf.clntsh_rsf")</f>
        <v>\\10.12.11.20\TFO.FAIT.Share\# ITHELPDESK\전임자 파일\이남용\Oracle\product\10.1.0\Client_1\inventory\Components21\oracle.rsf.clntsh_rsf</v>
      </c>
    </row>
    <row r="670" spans="1:1" x14ac:dyDescent="0.4">
      <c r="A670" t="str">
        <f>HYPERLINK("\\10.12.11.20\TFO.FAIT.Share\# ITHELPDESK\전임자 파일\이남용\Oracle\product\10.1.0\Client_1\inventory\Components21\oracle.rsf.dbjava_rsf")</f>
        <v>\\10.12.11.20\TFO.FAIT.Share\# ITHELPDESK\전임자 파일\이남용\Oracle\product\10.1.0\Client_1\inventory\Components21\oracle.rsf.dbjava_rsf</v>
      </c>
    </row>
    <row r="671" spans="1:1" x14ac:dyDescent="0.4">
      <c r="A671" t="str">
        <f>HYPERLINK("\\10.12.11.20\TFO.FAIT.Share\# ITHELPDESK\전임자 파일\이남용\Oracle\product\10.1.0\Client_1\inventory\Components21\oracle.rsf.doc_rsf")</f>
        <v>\\10.12.11.20\TFO.FAIT.Share\# ITHELPDESK\전임자 파일\이남용\Oracle\product\10.1.0\Client_1\inventory\Components21\oracle.rsf.doc_rsf</v>
      </c>
    </row>
    <row r="672" spans="1:1" x14ac:dyDescent="0.4">
      <c r="A672" t="str">
        <f>HYPERLINK("\\10.12.11.20\TFO.FAIT.Share\# ITHELPDESK\전임자 파일\이남용\Oracle\product\10.1.0\Client_1\inventory\Components21\oracle.rsf.has_rsf")</f>
        <v>\\10.12.11.20\TFO.FAIT.Share\# ITHELPDESK\전임자 파일\이남용\Oracle\product\10.1.0\Client_1\inventory\Components21\oracle.rsf.has_rsf</v>
      </c>
    </row>
    <row r="673" spans="1:1" x14ac:dyDescent="0.4">
      <c r="A673" t="str">
        <f>HYPERLINK("\\10.12.11.20\TFO.FAIT.Share\# ITHELPDESK\전임자 파일\이남용\Oracle\product\10.1.0\Client_1\inventory\Components21\oracle.rsf.ldap_rsf")</f>
        <v>\\10.12.11.20\TFO.FAIT.Share\# ITHELPDESK\전임자 파일\이남용\Oracle\product\10.1.0\Client_1\inventory\Components21\oracle.rsf.ldap_rsf</v>
      </c>
    </row>
    <row r="674" spans="1:1" x14ac:dyDescent="0.4">
      <c r="A674" t="str">
        <f>HYPERLINK("\\10.12.11.20\TFO.FAIT.Share\# ITHELPDESK\전임자 파일\이남용\Oracle\product\10.1.0\Client_1\inventory\Components21\oracle.rsf.net_rsf")</f>
        <v>\\10.12.11.20\TFO.FAIT.Share\# ITHELPDESK\전임자 파일\이남용\Oracle\product\10.1.0\Client_1\inventory\Components21\oracle.rsf.net_rsf</v>
      </c>
    </row>
    <row r="675" spans="1:1" x14ac:dyDescent="0.4">
      <c r="A675" t="str">
        <f>HYPERLINK("\\10.12.11.20\TFO.FAIT.Share\# ITHELPDESK\전임자 파일\이남용\Oracle\product\10.1.0\Client_1\inventory\Components21\oracle.rsf.nlsrtl_rsf")</f>
        <v>\\10.12.11.20\TFO.FAIT.Share\# ITHELPDESK\전임자 파일\이남용\Oracle\product\10.1.0\Client_1\inventory\Components21\oracle.rsf.nlsrtl_rsf</v>
      </c>
    </row>
    <row r="676" spans="1:1" x14ac:dyDescent="0.4">
      <c r="A676" t="str">
        <f>HYPERLINK("\\10.12.11.20\TFO.FAIT.Share\# ITHELPDESK\전임자 파일\이남용\Oracle\product\10.1.0\Client_1\inventory\Components21\oracle.rsf.nlsrtl_rsf.lbuilder")</f>
        <v>\\10.12.11.20\TFO.FAIT.Share\# ITHELPDESK\전임자 파일\이남용\Oracle\product\10.1.0\Client_1\inventory\Components21\oracle.rsf.nlsrtl_rsf.lbuilder</v>
      </c>
    </row>
    <row r="677" spans="1:1" x14ac:dyDescent="0.4">
      <c r="A677" t="str">
        <f>HYPERLINK("\\10.12.11.20\TFO.FAIT.Share\# ITHELPDESK\전임자 파일\이남용\Oracle\product\10.1.0\Client_1\inventory\Components21\oracle.rsf.ops_rsf")</f>
        <v>\\10.12.11.20\TFO.FAIT.Share\# ITHELPDESK\전임자 파일\이남용\Oracle\product\10.1.0\Client_1\inventory\Components21\oracle.rsf.ops_rsf</v>
      </c>
    </row>
    <row r="678" spans="1:1" x14ac:dyDescent="0.4">
      <c r="A678" t="str">
        <f>HYPERLINK("\\10.12.11.20\TFO.FAIT.Share\# ITHELPDESK\전임자 파일\이남용\Oracle\product\10.1.0\Client_1\inventory\Components21\oracle.rsf.oracore_rsf")</f>
        <v>\\10.12.11.20\TFO.FAIT.Share\# ITHELPDESK\전임자 파일\이남용\Oracle\product\10.1.0\Client_1\inventory\Components21\oracle.rsf.oracore_rsf</v>
      </c>
    </row>
    <row r="679" spans="1:1" x14ac:dyDescent="0.4">
      <c r="A679" t="str">
        <f>HYPERLINK("\\10.12.11.20\TFO.FAIT.Share\# ITHELPDESK\전임자 파일\이남용\Oracle\product\10.1.0\Client_1\inventory\Components21\oracle.rsf.platform_rsf")</f>
        <v>\\10.12.11.20\TFO.FAIT.Share\# ITHELPDESK\전임자 파일\이남용\Oracle\product\10.1.0\Client_1\inventory\Components21\oracle.rsf.platform_rsf</v>
      </c>
    </row>
    <row r="680" spans="1:1" x14ac:dyDescent="0.4">
      <c r="A680" t="str">
        <f>HYPERLINK("\\10.12.11.20\TFO.FAIT.Share\# ITHELPDESK\전임자 파일\이남용\Oracle\product\10.1.0\Client_1\inventory\Components21\oracle.rsf.plsql_rsf")</f>
        <v>\\10.12.11.20\TFO.FAIT.Share\# ITHELPDESK\전임자 파일\이남용\Oracle\product\10.1.0\Client_1\inventory\Components21\oracle.rsf.plsql_rsf</v>
      </c>
    </row>
    <row r="681" spans="1:1" x14ac:dyDescent="0.4">
      <c r="A681" t="str">
        <f>HYPERLINK("\\10.12.11.20\TFO.FAIT.Share\# ITHELPDESK\전임자 파일\이남용\Oracle\product\10.1.0\Client_1\inventory\Components21\oracle.rsf.precomp_rsf")</f>
        <v>\\10.12.11.20\TFO.FAIT.Share\# ITHELPDESK\전임자 파일\이남용\Oracle\product\10.1.0\Client_1\inventory\Components21\oracle.rsf.precomp_rsf</v>
      </c>
    </row>
    <row r="682" spans="1:1" x14ac:dyDescent="0.4">
      <c r="A682" t="str">
        <f>HYPERLINK("\\10.12.11.20\TFO.FAIT.Share\# ITHELPDESK\전임자 파일\이남용\Oracle\product\10.1.0\Client_1\inventory\Components21\oracle.rsf.rdbms_rsf")</f>
        <v>\\10.12.11.20\TFO.FAIT.Share\# ITHELPDESK\전임자 파일\이남용\Oracle\product\10.1.0\Client_1\inventory\Components21\oracle.rsf.rdbms_rsf</v>
      </c>
    </row>
    <row r="683" spans="1:1" x14ac:dyDescent="0.4">
      <c r="A683" t="str">
        <f>HYPERLINK("\\10.12.11.20\TFO.FAIT.Share\# ITHELPDESK\전임자 파일\이남용\Oracle\product\10.1.0\Client_1\inventory\Components21\oracle.rsf.rdbms_rsf.rdbms_rsf_ic")</f>
        <v>\\10.12.11.20\TFO.FAIT.Share\# ITHELPDESK\전임자 파일\이남용\Oracle\product\10.1.0\Client_1\inventory\Components21\oracle.rsf.rdbms_rsf.rdbms_rsf_ic</v>
      </c>
    </row>
    <row r="684" spans="1:1" x14ac:dyDescent="0.4">
      <c r="A684" t="str">
        <f>HYPERLINK("\\10.12.11.20\TFO.FAIT.Share\# ITHELPDESK\전임자 파일\이남용\Oracle\product\10.1.0\Client_1\inventory\Components21\oracle.rsf.slax_rsf")</f>
        <v>\\10.12.11.20\TFO.FAIT.Share\# ITHELPDESK\전임자 파일\이남용\Oracle\product\10.1.0\Client_1\inventory\Components21\oracle.rsf.slax_rsf</v>
      </c>
    </row>
    <row r="685" spans="1:1" x14ac:dyDescent="0.4">
      <c r="A685" t="str">
        <f>HYPERLINK("\\10.12.11.20\TFO.FAIT.Share\# ITHELPDESK\전임자 파일\이남용\Oracle\product\10.1.0\Client_1\inventory\Components21\oracle.rsf.ssl_rsf")</f>
        <v>\\10.12.11.20\TFO.FAIT.Share\# ITHELPDESK\전임자 파일\이남용\Oracle\product\10.1.0\Client_1\inventory\Components21\oracle.rsf.ssl_rsf</v>
      </c>
    </row>
    <row r="686" spans="1:1" x14ac:dyDescent="0.4">
      <c r="A686" t="str">
        <f>HYPERLINK("\\10.12.11.20\TFO.FAIT.Share\# ITHELPDESK\전임자 파일\이남용\Oracle\product\10.1.0\Client_1\inventory\Components21\oracle.rsf.ssl_rsf.sslrsf_ic")</f>
        <v>\\10.12.11.20\TFO.FAIT.Share\# ITHELPDESK\전임자 파일\이남용\Oracle\product\10.1.0\Client_1\inventory\Components21\oracle.rsf.ssl_rsf.sslrsf_ic</v>
      </c>
    </row>
    <row r="687" spans="1:1" x14ac:dyDescent="0.4">
      <c r="A687" t="str">
        <f>HYPERLINK("\\10.12.11.20\TFO.FAIT.Share\# ITHELPDESK\전임자 파일\이남용\Oracle\product\10.1.0\Client_1\inventory\Components21\oracle.rsf.xdk_rsf")</f>
        <v>\\10.12.11.20\TFO.FAIT.Share\# ITHELPDESK\전임자 파일\이남용\Oracle\product\10.1.0\Client_1\inventory\Components21\oracle.rsf.xdk_rsf</v>
      </c>
    </row>
    <row r="688" spans="1:1" x14ac:dyDescent="0.4">
      <c r="A688" t="str">
        <f>HYPERLINK("\\10.12.11.20\TFO.FAIT.Share\# ITHELPDESK\전임자 파일\이남용\Oracle\product\10.1.0\Client_1\inventory\Components21\oracle.swd.jre")</f>
        <v>\\10.12.11.20\TFO.FAIT.Share\# ITHELPDESK\전임자 파일\이남용\Oracle\product\10.1.0\Client_1\inventory\Components21\oracle.swd.jre</v>
      </c>
    </row>
    <row r="689" spans="1:1" x14ac:dyDescent="0.4">
      <c r="A689" t="str">
        <f>HYPERLINK("\\10.12.11.20\TFO.FAIT.Share\# ITHELPDESK\전임자 파일\이남용\Oracle\product\10.1.0\Client_1\inventory\Components21\oracle.swd.opatch")</f>
        <v>\\10.12.11.20\TFO.FAIT.Share\# ITHELPDESK\전임자 파일\이남용\Oracle\product\10.1.0\Client_1\inventory\Components21\oracle.swd.opatch</v>
      </c>
    </row>
    <row r="690" spans="1:1" x14ac:dyDescent="0.4">
      <c r="A690" t="str">
        <f>HYPERLINK("\\10.12.11.20\TFO.FAIT.Share\# ITHELPDESK\전임자 파일\이남용\Oracle\product\10.1.0\Client_1\inventory\Components21\oracle.swd.oui")</f>
        <v>\\10.12.11.20\TFO.FAIT.Share\# ITHELPDESK\전임자 파일\이남용\Oracle\product\10.1.0\Client_1\inventory\Components21\oracle.swd.oui</v>
      </c>
    </row>
    <row r="691" spans="1:1" x14ac:dyDescent="0.4">
      <c r="A691" t="str">
        <f>HYPERLINK("\\10.12.11.20\TFO.FAIT.Share\# ITHELPDESK\전임자 파일\이남용\Oracle\product\10.1.0\Client_1\inventory\Components21\oracle.swd.oui.core")</f>
        <v>\\10.12.11.20\TFO.FAIT.Share\# ITHELPDESK\전임자 파일\이남용\Oracle\product\10.1.0\Client_1\inventory\Components21\oracle.swd.oui.core</v>
      </c>
    </row>
    <row r="692" spans="1:1" x14ac:dyDescent="0.4">
      <c r="A692" t="str">
        <f>HYPERLINK("\\10.12.11.20\TFO.FAIT.Share\# ITHELPDESK\전임자 파일\이남용\Oracle\product\10.1.0\Client_1\inventory\Components21\oracle.sysman.oemlt")</f>
        <v>\\10.12.11.20\TFO.FAIT.Share\# ITHELPDESK\전임자 파일\이남용\Oracle\product\10.1.0\Client_1\inventory\Components21\oracle.sysman.oemlt</v>
      </c>
    </row>
    <row r="693" spans="1:1" x14ac:dyDescent="0.4">
      <c r="A693" t="str">
        <f>HYPERLINK("\\10.12.11.20\TFO.FAIT.Share\# ITHELPDESK\전임자 파일\이남용\Oracle\product\10.1.0\Client_1\inventory\Components21\oracle.utilities.perfmon")</f>
        <v>\\10.12.11.20\TFO.FAIT.Share\# ITHELPDESK\전임자 파일\이남용\Oracle\product\10.1.0\Client_1\inventory\Components21\oracle.utilities.perfmon</v>
      </c>
    </row>
    <row r="694" spans="1:1" x14ac:dyDescent="0.4">
      <c r="A694" t="str">
        <f>HYPERLINK("\\10.12.11.20\TFO.FAIT.Share\# ITHELPDESK\전임자 파일\이남용\Oracle\product\10.1.0\Client_1\inventory\Components21\oracle.winprod")</f>
        <v>\\10.12.11.20\TFO.FAIT.Share\# ITHELPDESK\전임자 파일\이남용\Oracle\product\10.1.0\Client_1\inventory\Components21\oracle.winprod</v>
      </c>
    </row>
    <row r="695" spans="1:1" x14ac:dyDescent="0.4">
      <c r="A695" t="str">
        <f>HYPERLINK("\\10.12.11.20\TFO.FAIT.Share\# ITHELPDESK\전임자 파일\이남용\Oracle\product\10.1.0\Client_1\inventory\Components21\oracle.assistants.acf\10.1.0.2.0")</f>
        <v>\\10.12.11.20\TFO.FAIT.Share\# ITHELPDESK\전임자 파일\이남용\Oracle\product\10.1.0\Client_1\inventory\Components21\oracle.assistants.acf\10.1.0.2.0</v>
      </c>
    </row>
    <row r="696" spans="1:1" x14ac:dyDescent="0.4">
      <c r="A696" t="str">
        <f>HYPERLINK("\\10.12.11.20\TFO.FAIT.Share\# ITHELPDESK\전임자 파일\이남용\Oracle\product\10.1.0\Client_1\inventory\Components21\oracle.assistants.acf\10.1.0.2.0\resources")</f>
        <v>\\10.12.11.20\TFO.FAIT.Share\# ITHELPDESK\전임자 파일\이남용\Oracle\product\10.1.0\Client_1\inventory\Components21\oracle.assistants.acf\10.1.0.2.0\resources</v>
      </c>
    </row>
    <row r="697" spans="1:1" x14ac:dyDescent="0.4">
      <c r="A697" t="str">
        <f>HYPERLINK("\\10.12.11.20\TFO.FAIT.Share\# ITHELPDESK\전임자 파일\이남용\Oracle\product\10.1.0\Client_1\inventory\Components21\oracle.assistants.emcf\10.1.0.2.0")</f>
        <v>\\10.12.11.20\TFO.FAIT.Share\# ITHELPDESK\전임자 파일\이남용\Oracle\product\10.1.0\Client_1\inventory\Components21\oracle.assistants.emcf\10.1.0.2.0</v>
      </c>
    </row>
    <row r="698" spans="1:1" x14ac:dyDescent="0.4">
      <c r="A698" t="str">
        <f>HYPERLINK("\\10.12.11.20\TFO.FAIT.Share\# ITHELPDESK\전임자 파일\이남용\Oracle\product\10.1.0\Client_1\inventory\Components21\oracle.assistants.emcf\10.1.0.2.0\resources")</f>
        <v>\\10.12.11.20\TFO.FAIT.Share\# ITHELPDESK\전임자 파일\이남용\Oracle\product\10.1.0\Client_1\inventory\Components21\oracle.assistants.emcf\10.1.0.2.0\resources</v>
      </c>
    </row>
    <row r="699" spans="1:1" x14ac:dyDescent="0.4">
      <c r="A699" t="str">
        <f>HYPERLINK("\\10.12.11.20\TFO.FAIT.Share\# ITHELPDESK\전임자 파일\이남용\Oracle\product\10.1.0\Client_1\inventory\Components21\oracle.bali.cabo\2.1.21.0.0a")</f>
        <v>\\10.12.11.20\TFO.FAIT.Share\# ITHELPDESK\전임자 파일\이남용\Oracle\product\10.1.0\Client_1\inventory\Components21\oracle.bali.cabo\2.1.21.0.0a</v>
      </c>
    </row>
    <row r="700" spans="1:1" x14ac:dyDescent="0.4">
      <c r="A700" t="str">
        <f>HYPERLINK("\\10.12.11.20\TFO.FAIT.Share\# ITHELPDESK\전임자 파일\이남용\Oracle\product\10.1.0\Client_1\inventory\Components21\oracle.bali.cabo\2.1.21.0.0a\resources")</f>
        <v>\\10.12.11.20\TFO.FAIT.Share\# ITHELPDESK\전임자 파일\이남용\Oracle\product\10.1.0\Client_1\inventory\Components21\oracle.bali.cabo\2.1.21.0.0a\resources</v>
      </c>
    </row>
    <row r="701" spans="1:1" x14ac:dyDescent="0.4">
      <c r="A701" t="str">
        <f>HYPERLINK("\\10.12.11.20\TFO.FAIT.Share\# ITHELPDESK\전임자 파일\이남용\Oracle\product\10.1.0\Client_1\inventory\Components21\oracle.bali.compat\3.3.18.0.0")</f>
        <v>\\10.12.11.20\TFO.FAIT.Share\# ITHELPDESK\전임자 파일\이남용\Oracle\product\10.1.0\Client_1\inventory\Components21\oracle.bali.compat\3.3.18.0.0</v>
      </c>
    </row>
    <row r="702" spans="1:1" x14ac:dyDescent="0.4">
      <c r="A702" t="str">
        <f>HYPERLINK("\\10.12.11.20\TFO.FAIT.Share\# ITHELPDESK\전임자 파일\이남용\Oracle\product\10.1.0\Client_1\inventory\Components21\oracle.bali.compat\3.3.18.0.0\resources")</f>
        <v>\\10.12.11.20\TFO.FAIT.Share\# ITHELPDESK\전임자 파일\이남용\Oracle\product\10.1.0\Client_1\inventory\Components21\oracle.bali.compat\3.3.18.0.0\resources</v>
      </c>
    </row>
    <row r="703" spans="1:1" x14ac:dyDescent="0.4">
      <c r="A703" t="str">
        <f>HYPERLINK("\\10.12.11.20\TFO.FAIT.Share\# ITHELPDESK\전임자 파일\이남용\Oracle\product\10.1.0\Client_1\inventory\Components21\oracle.bali.displayFonts\9.0.2.0.0")</f>
        <v>\\10.12.11.20\TFO.FAIT.Share\# ITHELPDESK\전임자 파일\이남용\Oracle\product\10.1.0\Client_1\inventory\Components21\oracle.bali.displayFonts\9.0.2.0.0</v>
      </c>
    </row>
    <row r="704" spans="1:1" x14ac:dyDescent="0.4">
      <c r="A704" t="str">
        <f>HYPERLINK("\\10.12.11.20\TFO.FAIT.Share\# ITHELPDESK\전임자 파일\이남용\Oracle\product\10.1.0\Client_1\inventory\Components21\oracle.bali.displayFonts\9.0.2.0.0\resources")</f>
        <v>\\10.12.11.20\TFO.FAIT.Share\# ITHELPDESK\전임자 파일\이남용\Oracle\product\10.1.0\Client_1\inventory\Components21\oracle.bali.displayFonts\9.0.2.0.0\resources</v>
      </c>
    </row>
    <row r="705" spans="1:1" x14ac:dyDescent="0.4">
      <c r="A705" t="str">
        <f>HYPERLINK("\\10.12.11.20\TFO.FAIT.Share\# ITHELPDESK\전임자 파일\이남용\Oracle\product\10.1.0\Client_1\inventory\Components21\oracle.bali.ewt\3.4.28.0.0")</f>
        <v>\\10.12.11.20\TFO.FAIT.Share\# ITHELPDESK\전임자 파일\이남용\Oracle\product\10.1.0\Client_1\inventory\Components21\oracle.bali.ewt\3.4.28.0.0</v>
      </c>
    </row>
    <row r="706" spans="1:1" x14ac:dyDescent="0.4">
      <c r="A706" t="str">
        <f>HYPERLINK("\\10.12.11.20\TFO.FAIT.Share\# ITHELPDESK\전임자 파일\이남용\Oracle\product\10.1.0\Client_1\inventory\Components21\oracle.bali.ewt\3.4.28.0.0\resources")</f>
        <v>\\10.12.11.20\TFO.FAIT.Share\# ITHELPDESK\전임자 파일\이남용\Oracle\product\10.1.0\Client_1\inventory\Components21\oracle.bali.ewt\3.4.28.0.0\resources</v>
      </c>
    </row>
    <row r="707" spans="1:1" x14ac:dyDescent="0.4">
      <c r="A707" t="str">
        <f>HYPERLINK("\\10.12.11.20\TFO.FAIT.Share\# ITHELPDESK\전임자 파일\이남용\Oracle\product\10.1.0\Client_1\inventory\Components21\oracle.bali.help\4.2.5.0.0a")</f>
        <v>\\10.12.11.20\TFO.FAIT.Share\# ITHELPDESK\전임자 파일\이남용\Oracle\product\10.1.0\Client_1\inventory\Components21\oracle.bali.help\4.2.5.0.0a</v>
      </c>
    </row>
    <row r="708" spans="1:1" x14ac:dyDescent="0.4">
      <c r="A708" t="str">
        <f>HYPERLINK("\\10.12.11.20\TFO.FAIT.Share\# ITHELPDESK\전임자 파일\이남용\Oracle\product\10.1.0\Client_1\inventory\Components21\oracle.bali.help\4.2.5.0.0a\resources")</f>
        <v>\\10.12.11.20\TFO.FAIT.Share\# ITHELPDESK\전임자 파일\이남용\Oracle\product\10.1.0\Client_1\inventory\Components21\oracle.bali.help\4.2.5.0.0a\resources</v>
      </c>
    </row>
    <row r="709" spans="1:1" x14ac:dyDescent="0.4">
      <c r="A709" t="str">
        <f>HYPERLINK("\\10.12.11.20\TFO.FAIT.Share\# ITHELPDESK\전임자 파일\이남용\Oracle\product\10.1.0\Client_1\inventory\Components21\oracle.bali.ice\5.2.3.3.0")</f>
        <v>\\10.12.11.20\TFO.FAIT.Share\# ITHELPDESK\전임자 파일\이남용\Oracle\product\10.1.0\Client_1\inventory\Components21\oracle.bali.ice\5.2.3.3.0</v>
      </c>
    </row>
    <row r="710" spans="1:1" x14ac:dyDescent="0.4">
      <c r="A710" t="str">
        <f>HYPERLINK("\\10.12.11.20\TFO.FAIT.Share\# ITHELPDESK\전임자 파일\이남용\Oracle\product\10.1.0\Client_1\inventory\Components21\oracle.bali.ice\5.2.3.3.0\resources")</f>
        <v>\\10.12.11.20\TFO.FAIT.Share\# ITHELPDESK\전임자 파일\이남용\Oracle\product\10.1.0\Client_1\inventory\Components21\oracle.bali.ice\5.2.3.3.0\resources</v>
      </c>
    </row>
    <row r="711" spans="1:1" x14ac:dyDescent="0.4">
      <c r="A711" t="str">
        <f>HYPERLINK("\\10.12.11.20\TFO.FAIT.Share\# ITHELPDESK\전임자 파일\이남용\Oracle\product\10.1.0\Client_1\inventory\Components21\oracle.bali.jewt\4.1.11.0.0")</f>
        <v>\\10.12.11.20\TFO.FAIT.Share\# ITHELPDESK\전임자 파일\이남용\Oracle\product\10.1.0\Client_1\inventory\Components21\oracle.bali.jewt\4.1.11.0.0</v>
      </c>
    </row>
    <row r="712" spans="1:1" x14ac:dyDescent="0.4">
      <c r="A712" t="str">
        <f>HYPERLINK("\\10.12.11.20\TFO.FAIT.Share\# ITHELPDESK\전임자 파일\이남용\Oracle\product\10.1.0\Client_1\inventory\Components21\oracle.bali.jewt\4.2.18.0.0")</f>
        <v>\\10.12.11.20\TFO.FAIT.Share\# ITHELPDESK\전임자 파일\이남용\Oracle\product\10.1.0\Client_1\inventory\Components21\oracle.bali.jewt\4.2.18.0.0</v>
      </c>
    </row>
    <row r="713" spans="1:1" x14ac:dyDescent="0.4">
      <c r="A713" t="str">
        <f>HYPERLINK("\\10.12.11.20\TFO.FAIT.Share\# ITHELPDESK\전임자 파일\이남용\Oracle\product\10.1.0\Client_1\inventory\Components21\oracle.bali.jewt\4.1.11.0.0\resources")</f>
        <v>\\10.12.11.20\TFO.FAIT.Share\# ITHELPDESK\전임자 파일\이남용\Oracle\product\10.1.0\Client_1\inventory\Components21\oracle.bali.jewt\4.1.11.0.0\resources</v>
      </c>
    </row>
    <row r="714" spans="1:1" x14ac:dyDescent="0.4">
      <c r="A714" t="str">
        <f>HYPERLINK("\\10.12.11.20\TFO.FAIT.Share\# ITHELPDESK\전임자 파일\이남용\Oracle\product\10.1.0\Client_1\inventory\Components21\oracle.bali.jewt\4.2.18.0.0\resources")</f>
        <v>\\10.12.11.20\TFO.FAIT.Share\# ITHELPDESK\전임자 파일\이남용\Oracle\product\10.1.0\Client_1\inventory\Components21\oracle.bali.jewt\4.2.18.0.0\resources</v>
      </c>
    </row>
    <row r="715" spans="1:1" x14ac:dyDescent="0.4">
      <c r="A715" t="str">
        <f>HYPERLINK("\\10.12.11.20\TFO.FAIT.Share\# ITHELPDESK\전임자 파일\이남용\Oracle\product\10.1.0\Client_1\inventory\Components21\oracle.bali.kodiak\1.2.1.0.0I")</f>
        <v>\\10.12.11.20\TFO.FAIT.Share\# ITHELPDESK\전임자 파일\이남용\Oracle\product\10.1.0\Client_1\inventory\Components21\oracle.bali.kodiak\1.2.1.0.0I</v>
      </c>
    </row>
    <row r="716" spans="1:1" x14ac:dyDescent="0.4">
      <c r="A716" t="str">
        <f>HYPERLINK("\\10.12.11.20\TFO.FAIT.Share\# ITHELPDESK\전임자 파일\이남용\Oracle\product\10.1.0\Client_1\inventory\Components21\oracle.bali.kodiak\1.2.1.0.0I\resources")</f>
        <v>\\10.12.11.20\TFO.FAIT.Share\# ITHELPDESK\전임자 파일\이남용\Oracle\product\10.1.0\Client_1\inventory\Components21\oracle.bali.kodiak\1.2.1.0.0I\resources</v>
      </c>
    </row>
    <row r="717" spans="1:1" x14ac:dyDescent="0.4">
      <c r="A717" t="str">
        <f>HYPERLINK("\\10.12.11.20\TFO.FAIT.Share\# ITHELPDESK\전임자 파일\이남용\Oracle\product\10.1.0\Client_1\inventory\Components21\oracle.bali.regexp\2.1.9.0.0")</f>
        <v>\\10.12.11.20\TFO.FAIT.Share\# ITHELPDESK\전임자 파일\이남용\Oracle\product\10.1.0\Client_1\inventory\Components21\oracle.bali.regexp\2.1.9.0.0</v>
      </c>
    </row>
    <row r="718" spans="1:1" x14ac:dyDescent="0.4">
      <c r="A718" t="str">
        <f>HYPERLINK("\\10.12.11.20\TFO.FAIT.Share\# ITHELPDESK\전임자 파일\이남용\Oracle\product\10.1.0\Client_1\inventory\Components21\oracle.bali.regexp\2.1.9.0.0\resources")</f>
        <v>\\10.12.11.20\TFO.FAIT.Share\# ITHELPDESK\전임자 파일\이남용\Oracle\product\10.1.0\Client_1\inventory\Components21\oracle.bali.regexp\2.1.9.0.0\resources</v>
      </c>
    </row>
    <row r="719" spans="1:1" x14ac:dyDescent="0.4">
      <c r="A719" t="str">
        <f>HYPERLINK("\\10.12.11.20\TFO.FAIT.Share\# ITHELPDESK\전임자 파일\이남용\Oracle\product\10.1.0\Client_1\inventory\Components21\oracle.bali.share\1.1.18.0.0")</f>
        <v>\\10.12.11.20\TFO.FAIT.Share\# ITHELPDESK\전임자 파일\이남용\Oracle\product\10.1.0\Client_1\inventory\Components21\oracle.bali.share\1.1.18.0.0</v>
      </c>
    </row>
    <row r="720" spans="1:1" x14ac:dyDescent="0.4">
      <c r="A720" t="str">
        <f>HYPERLINK("\\10.12.11.20\TFO.FAIT.Share\# ITHELPDESK\전임자 파일\이남용\Oracle\product\10.1.0\Client_1\inventory\Components21\oracle.bali.share\1.1.18.0.0\resources")</f>
        <v>\\10.12.11.20\TFO.FAIT.Share\# ITHELPDESK\전임자 파일\이남용\Oracle\product\10.1.0\Client_1\inventory\Components21\oracle.bali.share\1.1.18.0.0\resources</v>
      </c>
    </row>
    <row r="721" spans="1:1" x14ac:dyDescent="0.4">
      <c r="A721" t="str">
        <f>HYPERLINK("\\10.12.11.20\TFO.FAIT.Share\# ITHELPDESK\전임자 파일\이남용\Oracle\product\10.1.0\Client_1\inventory\Components21\oracle.cartridges.ordmts\10.1.0.2.0")</f>
        <v>\\10.12.11.20\TFO.FAIT.Share\# ITHELPDESK\전임자 파일\이남용\Oracle\product\10.1.0\Client_1\inventory\Components21\oracle.cartridges.ordmts\10.1.0.2.0</v>
      </c>
    </row>
    <row r="722" spans="1:1" x14ac:dyDescent="0.4">
      <c r="A722" t="str">
        <f>HYPERLINK("\\10.12.11.20\TFO.FAIT.Share\# ITHELPDESK\전임자 파일\이남용\Oracle\product\10.1.0\Client_1\inventory\Components21\oracle.cartridges.ordmts\10.1.0.2.0\resources")</f>
        <v>\\10.12.11.20\TFO.FAIT.Share\# ITHELPDESK\전임자 파일\이남용\Oracle\product\10.1.0\Client_1\inventory\Components21\oracle.cartridges.ordmts\10.1.0.2.0\resources</v>
      </c>
    </row>
    <row r="723" spans="1:1" x14ac:dyDescent="0.4">
      <c r="A723" t="str">
        <f>HYPERLINK("\\10.12.11.20\TFO.FAIT.Share\# ITHELPDESK\전임자 파일\이남용\Oracle\product\10.1.0\Client_1\inventory\Components21\oracle.client\10.1.0.2.0")</f>
        <v>\\10.12.11.20\TFO.FAIT.Share\# ITHELPDESK\전임자 파일\이남용\Oracle\product\10.1.0\Client_1\inventory\Components21\oracle.client\10.1.0.2.0</v>
      </c>
    </row>
    <row r="724" spans="1:1" x14ac:dyDescent="0.4">
      <c r="A724" t="str">
        <f>HYPERLINK("\\10.12.11.20\TFO.FAIT.Share\# ITHELPDESK\전임자 파일\이남용\Oracle\product\10.1.0\Client_1\inventory\Components21\oracle.client\10.1.0.2.0\resources")</f>
        <v>\\10.12.11.20\TFO.FAIT.Share\# ITHELPDESK\전임자 파일\이남용\Oracle\product\10.1.0\Client_1\inventory\Components21\oracle.client\10.1.0.2.0\resources</v>
      </c>
    </row>
    <row r="725" spans="1:1" x14ac:dyDescent="0.4">
      <c r="A725" t="str">
        <f>HYPERLINK("\\10.12.11.20\TFO.FAIT.Share\# ITHELPDESK\전임자 파일\이남용\Oracle\product\10.1.0\Client_1\inventory\Components21\oracle.install.instcommon\10.1.0.2.0")</f>
        <v>\\10.12.11.20\TFO.FAIT.Share\# ITHELPDESK\전임자 파일\이남용\Oracle\product\10.1.0\Client_1\inventory\Components21\oracle.install.instcommon\10.1.0.2.0</v>
      </c>
    </row>
    <row r="726" spans="1:1" x14ac:dyDescent="0.4">
      <c r="A726" t="str">
        <f>HYPERLINK("\\10.12.11.20\TFO.FAIT.Share\# ITHELPDESK\전임자 파일\이남용\Oracle\product\10.1.0\Client_1\inventory\Components21\oracle.install.instcommon\10.1.0.2.0\resources")</f>
        <v>\\10.12.11.20\TFO.FAIT.Share\# ITHELPDESK\전임자 파일\이남용\Oracle\product\10.1.0\Client_1\inventory\Components21\oracle.install.instcommon\10.1.0.2.0\resources</v>
      </c>
    </row>
    <row r="727" spans="1:1" x14ac:dyDescent="0.4">
      <c r="A727" t="str">
        <f>HYPERLINK("\\10.12.11.20\TFO.FAIT.Share\# ITHELPDESK\전임자 파일\이남용\Oracle\product\10.1.0\Client_1\inventory\Components21\oracle.java.j2ee.core\9.0.4.0.0")</f>
        <v>\\10.12.11.20\TFO.FAIT.Share\# ITHELPDESK\전임자 파일\이남용\Oracle\product\10.1.0\Client_1\inventory\Components21\oracle.java.j2ee.core\9.0.4.0.0</v>
      </c>
    </row>
    <row r="728" spans="1:1" x14ac:dyDescent="0.4">
      <c r="A728" t="str">
        <f>HYPERLINK("\\10.12.11.20\TFO.FAIT.Share\# ITHELPDESK\전임자 파일\이남용\Oracle\product\10.1.0\Client_1\inventory\Components21\oracle.java.j2ee.core\9.0.4.0.0\resources")</f>
        <v>\\10.12.11.20\TFO.FAIT.Share\# ITHELPDESK\전임자 파일\이남용\Oracle\product\10.1.0\Client_1\inventory\Components21\oracle.java.j2ee.core\9.0.4.0.0\resources</v>
      </c>
    </row>
    <row r="729" spans="1:1" x14ac:dyDescent="0.4">
      <c r="A729" t="str">
        <f>HYPERLINK("\\10.12.11.20\TFO.FAIT.Share\# ITHELPDESK\전임자 파일\이남용\Oracle\product\10.1.0\Client_1\inventory\Components21\oracle.jdk\1.4.2.0.1")</f>
        <v>\\10.12.11.20\TFO.FAIT.Share\# ITHELPDESK\전임자 파일\이남용\Oracle\product\10.1.0\Client_1\inventory\Components21\oracle.jdk\1.4.2.0.1</v>
      </c>
    </row>
    <row r="730" spans="1:1" x14ac:dyDescent="0.4">
      <c r="A730" t="str">
        <f>HYPERLINK("\\10.12.11.20\TFO.FAIT.Share\# ITHELPDESK\전임자 파일\이남용\Oracle\product\10.1.0\Client_1\inventory\Components21\oracle.jdk\1.4.2.0.1\resources")</f>
        <v>\\10.12.11.20\TFO.FAIT.Share\# ITHELPDESK\전임자 파일\이남용\Oracle\product\10.1.0\Client_1\inventory\Components21\oracle.jdk\1.4.2.0.1\resources</v>
      </c>
    </row>
    <row r="731" spans="1:1" x14ac:dyDescent="0.4">
      <c r="A731" t="str">
        <f>HYPERLINK("\\10.12.11.20\TFO.FAIT.Share\# ITHELPDESK\전임자 파일\이남용\Oracle\product\10.1.0\Client_1\inventory\Components21\oracle.mmc.admin\10.1.0.2.0")</f>
        <v>\\10.12.11.20\TFO.FAIT.Share\# ITHELPDESK\전임자 파일\이남용\Oracle\product\10.1.0\Client_1\inventory\Components21\oracle.mmc.admin\10.1.0.2.0</v>
      </c>
    </row>
    <row r="732" spans="1:1" x14ac:dyDescent="0.4">
      <c r="A732" t="str">
        <f>HYPERLINK("\\10.12.11.20\TFO.FAIT.Share\# ITHELPDESK\전임자 파일\이남용\Oracle\product\10.1.0\Client_1\inventory\Components21\oracle.mmc.admin\10.1.0.2.0\resources")</f>
        <v>\\10.12.11.20\TFO.FAIT.Share\# ITHELPDESK\전임자 파일\이남용\Oracle\product\10.1.0\Client_1\inventory\Components21\oracle.mmc.admin\10.1.0.2.0\resources</v>
      </c>
    </row>
    <row r="733" spans="1:1" x14ac:dyDescent="0.4">
      <c r="A733" t="str">
        <f>HYPERLINK("\\10.12.11.20\TFO.FAIT.Share\# ITHELPDESK\전임자 파일\이남용\Oracle\product\10.1.0\Client_1\inventory\Components21\oracle.mmc.config\10.1.0.2.0")</f>
        <v>\\10.12.11.20\TFO.FAIT.Share\# ITHELPDESK\전임자 파일\이남용\Oracle\product\10.1.0\Client_1\inventory\Components21\oracle.mmc.config\10.1.0.2.0</v>
      </c>
    </row>
    <row r="734" spans="1:1" x14ac:dyDescent="0.4">
      <c r="A734" t="str">
        <f>HYPERLINK("\\10.12.11.20\TFO.FAIT.Share\# ITHELPDESK\전임자 파일\이남용\Oracle\product\10.1.0\Client_1\inventory\Components21\oracle.mmc.config\10.1.0.2.0\resources")</f>
        <v>\\10.12.11.20\TFO.FAIT.Share\# ITHELPDESK\전임자 파일\이남용\Oracle\product\10.1.0\Client_1\inventory\Components21\oracle.mmc.config\10.1.0.2.0\resources</v>
      </c>
    </row>
    <row r="735" spans="1:1" x14ac:dyDescent="0.4">
      <c r="A735" t="str">
        <f>HYPERLINK("\\10.12.11.20\TFO.FAIT.Share\# ITHELPDESK\전임자 파일\이남용\Oracle\product\10.1.0\Client_1\inventory\Components21\oracle.mmc.primary\10.1.0.2.0")</f>
        <v>\\10.12.11.20\TFO.FAIT.Share\# ITHELPDESK\전임자 파일\이남용\Oracle\product\10.1.0\Client_1\inventory\Components21\oracle.mmc.primary\10.1.0.2.0</v>
      </c>
    </row>
    <row r="736" spans="1:1" x14ac:dyDescent="0.4">
      <c r="A736" t="str">
        <f>HYPERLINK("\\10.12.11.20\TFO.FAIT.Share\# ITHELPDESK\전임자 파일\이남용\Oracle\product\10.1.0\Client_1\inventory\Components21\oracle.mmc.primary\10.1.0.2.0\resources")</f>
        <v>\\10.12.11.20\TFO.FAIT.Share\# ITHELPDESK\전임자 파일\이남용\Oracle\product\10.1.0\Client_1\inventory\Components21\oracle.mmc.primary\10.1.0.2.0\resources</v>
      </c>
    </row>
    <row r="737" spans="1:1" x14ac:dyDescent="0.4">
      <c r="A737" t="str">
        <f>HYPERLINK("\\10.12.11.20\TFO.FAIT.Share\# ITHELPDESK\전임자 파일\이남용\Oracle\product\10.1.0\Client_1\inventory\Components21\oracle.networking.netca\10.1.0.2.0")</f>
        <v>\\10.12.11.20\TFO.FAIT.Share\# ITHELPDESK\전임자 파일\이남용\Oracle\product\10.1.0\Client_1\inventory\Components21\oracle.networking.netca\10.1.0.2.0</v>
      </c>
    </row>
    <row r="738" spans="1:1" x14ac:dyDescent="0.4">
      <c r="A738" t="str">
        <f>HYPERLINK("\\10.12.11.20\TFO.FAIT.Share\# ITHELPDESK\전임자 파일\이남용\Oracle\product\10.1.0\Client_1\inventory\Components21\oracle.networking.netca\10.1.0.2.0\resources")</f>
        <v>\\10.12.11.20\TFO.FAIT.Share\# ITHELPDESK\전임자 파일\이남용\Oracle\product\10.1.0\Client_1\inventory\Components21\oracle.networking.netca\10.1.0.2.0\resources</v>
      </c>
    </row>
    <row r="739" spans="1:1" x14ac:dyDescent="0.4">
      <c r="A739" t="str">
        <f>HYPERLINK("\\10.12.11.20\TFO.FAIT.Share\# ITHELPDESK\전임자 파일\이남용\Oracle\product\10.1.0\Client_1\inventory\Components21\oracle.networking.netclt\10.1.0.2.0")</f>
        <v>\\10.12.11.20\TFO.FAIT.Share\# ITHELPDESK\전임자 파일\이남용\Oracle\product\10.1.0\Client_1\inventory\Components21\oracle.networking.netclt\10.1.0.2.0</v>
      </c>
    </row>
    <row r="740" spans="1:1" x14ac:dyDescent="0.4">
      <c r="A740" t="str">
        <f>HYPERLINK("\\10.12.11.20\TFO.FAIT.Share\# ITHELPDESK\전임자 파일\이남용\Oracle\product\10.1.0\Client_1\inventory\Components21\oracle.networking.netclt\10.1.0.2.0\resources")</f>
        <v>\\10.12.11.20\TFO.FAIT.Share\# ITHELPDESK\전임자 파일\이남용\Oracle\product\10.1.0\Client_1\inventory\Components21\oracle.networking.netclt\10.1.0.2.0\resources</v>
      </c>
    </row>
    <row r="741" spans="1:1" x14ac:dyDescent="0.4">
      <c r="A741" t="str">
        <f>HYPERLINK("\\10.12.11.20\TFO.FAIT.Share\# ITHELPDESK\전임자 파일\이남용\Oracle\product\10.1.0\Client_1\inventory\Components21\oracle.networking.netcltprod\10.1.0.2.0")</f>
        <v>\\10.12.11.20\TFO.FAIT.Share\# ITHELPDESK\전임자 파일\이남용\Oracle\product\10.1.0\Client_1\inventory\Components21\oracle.networking.netcltprod\10.1.0.2.0</v>
      </c>
    </row>
    <row r="742" spans="1:1" x14ac:dyDescent="0.4">
      <c r="A742" t="str">
        <f>HYPERLINK("\\10.12.11.20\TFO.FAIT.Share\# ITHELPDESK\전임자 파일\이남용\Oracle\product\10.1.0\Client_1\inventory\Components21\oracle.networking.netcltprod\10.1.0.2.0\resources")</f>
        <v>\\10.12.11.20\TFO.FAIT.Share\# ITHELPDESK\전임자 파일\이남용\Oracle\product\10.1.0\Client_1\inventory\Components21\oracle.networking.netcltprod\10.1.0.2.0\resources</v>
      </c>
    </row>
    <row r="743" spans="1:1" x14ac:dyDescent="0.4">
      <c r="A743" t="str">
        <f>HYPERLINK("\\10.12.11.20\TFO.FAIT.Share\# ITHELPDESK\전임자 파일\이남용\Oracle\product\10.1.0\Client_1\inventory\Components21\oracle.networking.netmgr\10.1.0.2.0")</f>
        <v>\\10.12.11.20\TFO.FAIT.Share\# ITHELPDESK\전임자 파일\이남용\Oracle\product\10.1.0\Client_1\inventory\Components21\oracle.networking.netmgr\10.1.0.2.0</v>
      </c>
    </row>
    <row r="744" spans="1:1" x14ac:dyDescent="0.4">
      <c r="A744" t="str">
        <f>HYPERLINK("\\10.12.11.20\TFO.FAIT.Share\# ITHELPDESK\전임자 파일\이남용\Oracle\product\10.1.0\Client_1\inventory\Components21\oracle.networking.netmgr\10.1.0.2.0\resources")</f>
        <v>\\10.12.11.20\TFO.FAIT.Share\# ITHELPDESK\전임자 파일\이남용\Oracle\product\10.1.0\Client_1\inventory\Components21\oracle.networking.netmgr\10.1.0.2.0\resources</v>
      </c>
    </row>
    <row r="745" spans="1:1" x14ac:dyDescent="0.4">
      <c r="A745" t="str">
        <f>HYPERLINK("\\10.12.11.20\TFO.FAIT.Share\# ITHELPDESK\전임자 파일\이남용\Oracle\product\10.1.0\Client_1\inventory\Components21\oracle.options.ops.csscommon\10.1.0.2.0")</f>
        <v>\\10.12.11.20\TFO.FAIT.Share\# ITHELPDESK\전임자 파일\이남용\Oracle\product\10.1.0\Client_1\inventory\Components21\oracle.options.ops.csscommon\10.1.0.2.0</v>
      </c>
    </row>
    <row r="746" spans="1:1" x14ac:dyDescent="0.4">
      <c r="A746" t="str">
        <f>HYPERLINK("\\10.12.11.20\TFO.FAIT.Share\# ITHELPDESK\전임자 파일\이남용\Oracle\product\10.1.0\Client_1\inventory\Components21\oracle.options.ops.csscommon\10.1.0.2.0\resources")</f>
        <v>\\10.12.11.20\TFO.FAIT.Share\# ITHELPDESK\전임자 파일\이남용\Oracle\product\10.1.0\Client_1\inventory\Components21\oracle.options.ops.csscommon\10.1.0.2.0\resources</v>
      </c>
    </row>
    <row r="747" spans="1:1" x14ac:dyDescent="0.4">
      <c r="A747" t="str">
        <f>HYPERLINK("\\10.12.11.20\TFO.FAIT.Share\# ITHELPDESK\전임자 파일\이남용\Oracle\product\10.1.0\Client_1\inventory\Components21\oracle.options.ops.csscommon.csscommon_rdbms\10.1.0.2.0")</f>
        <v>\\10.12.11.20\TFO.FAIT.Share\# ITHELPDESK\전임자 파일\이남용\Oracle\product\10.1.0\Client_1\inventory\Components21\oracle.options.ops.csscommon.csscommon_rdbms\10.1.0.2.0</v>
      </c>
    </row>
    <row r="748" spans="1:1" x14ac:dyDescent="0.4">
      <c r="A748" t="str">
        <f>HYPERLINK("\\10.12.11.20\TFO.FAIT.Share\# ITHELPDESK\전임자 파일\이남용\Oracle\product\10.1.0\Client_1\inventory\Components21\oracle.options.ops.csscommon.csscommon_rdbms\10.1.0.2.0\resources")</f>
        <v>\\10.12.11.20\TFO.FAIT.Share\# ITHELPDESK\전임자 파일\이남용\Oracle\product\10.1.0\Client_1\inventory\Components21\oracle.options.ops.csscommon.csscommon_rdbms\10.1.0.2.0\resources</v>
      </c>
    </row>
    <row r="749" spans="1:1" x14ac:dyDescent="0.4">
      <c r="A749" t="str">
        <f>HYPERLINK("\\10.12.11.20\TFO.FAIT.Share\# ITHELPDESK\전임자 파일\이남용\Oracle\product\10.1.0\Client_1\inventory\Components21\oracle.options.ops.opscf\10.1.0.2.0")</f>
        <v>\\10.12.11.20\TFO.FAIT.Share\# ITHELPDESK\전임자 파일\이남용\Oracle\product\10.1.0\Client_1\inventory\Components21\oracle.options.ops.opscf\10.1.0.2.0</v>
      </c>
    </row>
    <row r="750" spans="1:1" x14ac:dyDescent="0.4">
      <c r="A750" t="str">
        <f>HYPERLINK("\\10.12.11.20\TFO.FAIT.Share\# ITHELPDESK\전임자 파일\이남용\Oracle\product\10.1.0\Client_1\inventory\Components21\oracle.options.ops.opscf\10.1.0.2.0\resources")</f>
        <v>\\10.12.11.20\TFO.FAIT.Share\# ITHELPDESK\전임자 파일\이남용\Oracle\product\10.1.0\Client_1\inventory\Components21\oracle.options.ops.opscf\10.1.0.2.0\resources</v>
      </c>
    </row>
    <row r="751" spans="1:1" x14ac:dyDescent="0.4">
      <c r="A751" t="str">
        <f>HYPERLINK("\\10.12.11.20\TFO.FAIT.Share\# ITHELPDESK\전임자 파일\이남용\Oracle\product\10.1.0\Client_1\inventory\Components21\oracle.p2k.odbc\10.1.0.2.0")</f>
        <v>\\10.12.11.20\TFO.FAIT.Share\# ITHELPDESK\전임자 파일\이남용\Oracle\product\10.1.0\Client_1\inventory\Components21\oracle.p2k.odbc\10.1.0.2.0</v>
      </c>
    </row>
    <row r="752" spans="1:1" x14ac:dyDescent="0.4">
      <c r="A752" t="str">
        <f>HYPERLINK("\\10.12.11.20\TFO.FAIT.Share\# ITHELPDESK\전임자 파일\이남용\Oracle\product\10.1.0\Client_1\inventory\Components21\oracle.p2k.odbc\10.1.0.2.0\resources")</f>
        <v>\\10.12.11.20\TFO.FAIT.Share\# ITHELPDESK\전임자 파일\이남용\Oracle\product\10.1.0\Client_1\inventory\Components21\oracle.p2k.odbc\10.1.0.2.0\resources</v>
      </c>
    </row>
    <row r="753" spans="1:1" x14ac:dyDescent="0.4">
      <c r="A753" t="str">
        <f>HYPERLINK("\\10.12.11.20\TFO.FAIT.Share\# ITHELPDESK\전임자 파일\이남용\Oracle\product\10.1.0\Client_1\inventory\Components21\oracle.p2k.odbc.odbc_ic\10.1.0.2.0")</f>
        <v>\\10.12.11.20\TFO.FAIT.Share\# ITHELPDESK\전임자 파일\이남용\Oracle\product\10.1.0\Client_1\inventory\Components21\oracle.p2k.odbc.odbc_ic\10.1.0.2.0</v>
      </c>
    </row>
    <row r="754" spans="1:1" x14ac:dyDescent="0.4">
      <c r="A754" t="str">
        <f>HYPERLINK("\\10.12.11.20\TFO.FAIT.Share\# ITHELPDESK\전임자 파일\이남용\Oracle\product\10.1.0\Client_1\inventory\Components21\oracle.p2k.odbc.odbc_ic\10.1.0.2.0\resources")</f>
        <v>\\10.12.11.20\TFO.FAIT.Share\# ITHELPDESK\전임자 파일\이남용\Oracle\product\10.1.0\Client_1\inventory\Components21\oracle.p2k.odbc.odbc_ic\10.1.0.2.0\resources</v>
      </c>
    </row>
    <row r="755" spans="1:1" x14ac:dyDescent="0.4">
      <c r="A755" t="str">
        <f>HYPERLINK("\\10.12.11.20\TFO.FAIT.Share\# ITHELPDESK\전임자 파일\이남용\Oracle\product\10.1.0\Client_1\inventory\Components21\oracle.p2k.odp.net\10.1.0.2.0")</f>
        <v>\\10.12.11.20\TFO.FAIT.Share\# ITHELPDESK\전임자 파일\이남용\Oracle\product\10.1.0\Client_1\inventory\Components21\oracle.p2k.odp.net\10.1.0.2.0</v>
      </c>
    </row>
    <row r="756" spans="1:1" x14ac:dyDescent="0.4">
      <c r="A756" t="str">
        <f>HYPERLINK("\\10.12.11.20\TFO.FAIT.Share\# ITHELPDESK\전임자 파일\이남용\Oracle\product\10.1.0\Client_1\inventory\Components21\oracle.p2k.odp.net\10.1.0.2.0\resources")</f>
        <v>\\10.12.11.20\TFO.FAIT.Share\# ITHELPDESK\전임자 파일\이남용\Oracle\product\10.1.0\Client_1\inventory\Components21\oracle.p2k.odp.net\10.1.0.2.0\resources</v>
      </c>
    </row>
    <row r="757" spans="1:1" x14ac:dyDescent="0.4">
      <c r="A757" t="str">
        <f>HYPERLINK("\\10.12.11.20\TFO.FAIT.Share\# ITHELPDESK\전임자 파일\이남용\Oracle\product\10.1.0\Client_1\inventory\Components21\oracle.p2k.oledb\10.1.0.2.0")</f>
        <v>\\10.12.11.20\TFO.FAIT.Share\# ITHELPDESK\전임자 파일\이남용\Oracle\product\10.1.0\Client_1\inventory\Components21\oracle.p2k.oledb\10.1.0.2.0</v>
      </c>
    </row>
    <row r="758" spans="1:1" x14ac:dyDescent="0.4">
      <c r="A758" t="str">
        <f>HYPERLINK("\\10.12.11.20\TFO.FAIT.Share\# ITHELPDESK\전임자 파일\이남용\Oracle\product\10.1.0\Client_1\inventory\Components21\oracle.p2k.oledb\10.1.0.2.0\resources")</f>
        <v>\\10.12.11.20\TFO.FAIT.Share\# ITHELPDESK\전임자 파일\이남용\Oracle\product\10.1.0\Client_1\inventory\Components21\oracle.p2k.oledb\10.1.0.2.0\resources</v>
      </c>
    </row>
    <row r="759" spans="1:1" x14ac:dyDescent="0.4">
      <c r="A759" t="str">
        <f>HYPERLINK("\\10.12.11.20\TFO.FAIT.Share\# ITHELPDESK\전임자 파일\이남용\Oracle\product\10.1.0\Client_1\inventory\Components21\oracle.p2k.oo4o\10.1.0.5.0")</f>
        <v>\\10.12.11.20\TFO.FAIT.Share\# ITHELPDESK\전임자 파일\이남용\Oracle\product\10.1.0\Client_1\inventory\Components21\oracle.p2k.oo4o\10.1.0.5.0</v>
      </c>
    </row>
    <row r="760" spans="1:1" x14ac:dyDescent="0.4">
      <c r="A760" t="str">
        <f>HYPERLINK("\\10.12.11.20\TFO.FAIT.Share\# ITHELPDESK\전임자 파일\이남용\Oracle\product\10.1.0\Client_1\inventory\Components21\oracle.p2k.oo4o\10.1.0.5.0\resources")</f>
        <v>\\10.12.11.20\TFO.FAIT.Share\# ITHELPDESK\전임자 파일\이남용\Oracle\product\10.1.0\Client_1\inventory\Components21\oracle.p2k.oo4o\10.1.0.5.0\resources</v>
      </c>
    </row>
    <row r="761" spans="1:1" x14ac:dyDescent="0.4">
      <c r="A761" t="str">
        <f>HYPERLINK("\\10.12.11.20\TFO.FAIT.Share\# ITHELPDESK\전임자 파일\이남용\Oracle\product\10.1.0\Client_1\inventory\Components21\oracle.rsf\10.1.0.2.0")</f>
        <v>\\10.12.11.20\TFO.FAIT.Share\# ITHELPDESK\전임자 파일\이남용\Oracle\product\10.1.0\Client_1\inventory\Components21\oracle.rsf\10.1.0.2.0</v>
      </c>
    </row>
    <row r="762" spans="1:1" x14ac:dyDescent="0.4">
      <c r="A762" t="str">
        <f>HYPERLINK("\\10.12.11.20\TFO.FAIT.Share\# ITHELPDESK\전임자 파일\이남용\Oracle\product\10.1.0\Client_1\inventory\Components21\oracle.rsf\10.1.0.2.0\resources")</f>
        <v>\\10.12.11.20\TFO.FAIT.Share\# ITHELPDESK\전임자 파일\이남용\Oracle\product\10.1.0\Client_1\inventory\Components21\oracle.rsf\10.1.0.2.0\resources</v>
      </c>
    </row>
    <row r="763" spans="1:1" x14ac:dyDescent="0.4">
      <c r="A763" t="str">
        <f>HYPERLINK("\\10.12.11.20\TFO.FAIT.Share\# ITHELPDESK\전임자 파일\이남용\Oracle\product\10.1.0\Client_1\inventory\Components21\oracle.rsf.agent_rsf\10.1.0.2.0")</f>
        <v>\\10.12.11.20\TFO.FAIT.Share\# ITHELPDESK\전임자 파일\이남용\Oracle\product\10.1.0\Client_1\inventory\Components21\oracle.rsf.agent_rsf\10.1.0.2.0</v>
      </c>
    </row>
    <row r="764" spans="1:1" x14ac:dyDescent="0.4">
      <c r="A764" t="str">
        <f>HYPERLINK("\\10.12.11.20\TFO.FAIT.Share\# ITHELPDESK\전임자 파일\이남용\Oracle\product\10.1.0\Client_1\inventory\Components21\oracle.rsf.agent_rsf\10.1.0.2.0\resources")</f>
        <v>\\10.12.11.20\TFO.FAIT.Share\# ITHELPDESK\전임자 파일\이남용\Oracle\product\10.1.0\Client_1\inventory\Components21\oracle.rsf.agent_rsf\10.1.0.2.0\resources</v>
      </c>
    </row>
    <row r="765" spans="1:1" x14ac:dyDescent="0.4">
      <c r="A765" t="str">
        <f>HYPERLINK("\\10.12.11.20\TFO.FAIT.Share\# ITHELPDESK\전임자 파일\이남용\Oracle\product\10.1.0\Client_1\inventory\Components21\oracle.rsf.clntsh_rsf\10.1.0.2.0")</f>
        <v>\\10.12.11.20\TFO.FAIT.Share\# ITHELPDESK\전임자 파일\이남용\Oracle\product\10.1.0\Client_1\inventory\Components21\oracle.rsf.clntsh_rsf\10.1.0.2.0</v>
      </c>
    </row>
    <row r="766" spans="1:1" x14ac:dyDescent="0.4">
      <c r="A766" t="str">
        <f>HYPERLINK("\\10.12.11.20\TFO.FAIT.Share\# ITHELPDESK\전임자 파일\이남용\Oracle\product\10.1.0\Client_1\inventory\Components21\oracle.rsf.clntsh_rsf\10.1.0.2.0\resources")</f>
        <v>\\10.12.11.20\TFO.FAIT.Share\# ITHELPDESK\전임자 파일\이남용\Oracle\product\10.1.0\Client_1\inventory\Components21\oracle.rsf.clntsh_rsf\10.1.0.2.0\resources</v>
      </c>
    </row>
    <row r="767" spans="1:1" x14ac:dyDescent="0.4">
      <c r="A767" t="str">
        <f>HYPERLINK("\\10.12.11.20\TFO.FAIT.Share\# ITHELPDESK\전임자 파일\이남용\Oracle\product\10.1.0\Client_1\inventory\Components21\oracle.rsf.dbjava_rsf\10.1.0.2.0")</f>
        <v>\\10.12.11.20\TFO.FAIT.Share\# ITHELPDESK\전임자 파일\이남용\Oracle\product\10.1.0\Client_1\inventory\Components21\oracle.rsf.dbjava_rsf\10.1.0.2.0</v>
      </c>
    </row>
    <row r="768" spans="1:1" x14ac:dyDescent="0.4">
      <c r="A768" t="str">
        <f>HYPERLINK("\\10.12.11.20\TFO.FAIT.Share\# ITHELPDESK\전임자 파일\이남용\Oracle\product\10.1.0\Client_1\inventory\Components21\oracle.rsf.dbjava_rsf\10.1.0.2.0\resources")</f>
        <v>\\10.12.11.20\TFO.FAIT.Share\# ITHELPDESK\전임자 파일\이남용\Oracle\product\10.1.0\Client_1\inventory\Components21\oracle.rsf.dbjava_rsf\10.1.0.2.0\resources</v>
      </c>
    </row>
    <row r="769" spans="1:1" x14ac:dyDescent="0.4">
      <c r="A769" t="str">
        <f>HYPERLINK("\\10.12.11.20\TFO.FAIT.Share\# ITHELPDESK\전임자 파일\이남용\Oracle\product\10.1.0\Client_1\inventory\Components21\oracle.rsf.doc_rsf\10.1.0.2.0")</f>
        <v>\\10.12.11.20\TFO.FAIT.Share\# ITHELPDESK\전임자 파일\이남용\Oracle\product\10.1.0\Client_1\inventory\Components21\oracle.rsf.doc_rsf\10.1.0.2.0</v>
      </c>
    </row>
    <row r="770" spans="1:1" x14ac:dyDescent="0.4">
      <c r="A770" t="str">
        <f>HYPERLINK("\\10.12.11.20\TFO.FAIT.Share\# ITHELPDESK\전임자 파일\이남용\Oracle\product\10.1.0\Client_1\inventory\Components21\oracle.rsf.doc_rsf\10.1.0.2.0\resources")</f>
        <v>\\10.12.11.20\TFO.FAIT.Share\# ITHELPDESK\전임자 파일\이남용\Oracle\product\10.1.0\Client_1\inventory\Components21\oracle.rsf.doc_rsf\10.1.0.2.0\resources</v>
      </c>
    </row>
    <row r="771" spans="1:1" x14ac:dyDescent="0.4">
      <c r="A771" t="str">
        <f>HYPERLINK("\\10.12.11.20\TFO.FAIT.Share\# ITHELPDESK\전임자 파일\이남용\Oracle\product\10.1.0\Client_1\inventory\Components21\oracle.rsf.has_rsf\10.1.0.2.0")</f>
        <v>\\10.12.11.20\TFO.FAIT.Share\# ITHELPDESK\전임자 파일\이남용\Oracle\product\10.1.0\Client_1\inventory\Components21\oracle.rsf.has_rsf\10.1.0.2.0</v>
      </c>
    </row>
    <row r="772" spans="1:1" x14ac:dyDescent="0.4">
      <c r="A772" t="str">
        <f>HYPERLINK("\\10.12.11.20\TFO.FAIT.Share\# ITHELPDESK\전임자 파일\이남용\Oracle\product\10.1.0\Client_1\inventory\Components21\oracle.rsf.has_rsf\10.1.0.2.0\resources")</f>
        <v>\\10.12.11.20\TFO.FAIT.Share\# ITHELPDESK\전임자 파일\이남용\Oracle\product\10.1.0\Client_1\inventory\Components21\oracle.rsf.has_rsf\10.1.0.2.0\resources</v>
      </c>
    </row>
    <row r="773" spans="1:1" x14ac:dyDescent="0.4">
      <c r="A773" t="str">
        <f>HYPERLINK("\\10.12.11.20\TFO.FAIT.Share\# ITHELPDESK\전임자 파일\이남용\Oracle\product\10.1.0\Client_1\inventory\Components21\oracle.rsf.ldap_rsf\10.1.0.2.0")</f>
        <v>\\10.12.11.20\TFO.FAIT.Share\# ITHELPDESK\전임자 파일\이남용\Oracle\product\10.1.0\Client_1\inventory\Components21\oracle.rsf.ldap_rsf\10.1.0.2.0</v>
      </c>
    </row>
    <row r="774" spans="1:1" x14ac:dyDescent="0.4">
      <c r="A774" t="str">
        <f>HYPERLINK("\\10.12.11.20\TFO.FAIT.Share\# ITHELPDESK\전임자 파일\이남용\Oracle\product\10.1.0\Client_1\inventory\Components21\oracle.rsf.ldap_rsf\10.1.0.2.0\resources")</f>
        <v>\\10.12.11.20\TFO.FAIT.Share\# ITHELPDESK\전임자 파일\이남용\Oracle\product\10.1.0\Client_1\inventory\Components21\oracle.rsf.ldap_rsf\10.1.0.2.0\resources</v>
      </c>
    </row>
    <row r="775" spans="1:1" x14ac:dyDescent="0.4">
      <c r="A775" t="str">
        <f>HYPERLINK("\\10.12.11.20\TFO.FAIT.Share\# ITHELPDESK\전임자 파일\이남용\Oracle\product\10.1.0\Client_1\inventory\Components21\oracle.rsf.net_rsf\10.1.0.2.0")</f>
        <v>\\10.12.11.20\TFO.FAIT.Share\# ITHELPDESK\전임자 파일\이남용\Oracle\product\10.1.0\Client_1\inventory\Components21\oracle.rsf.net_rsf\10.1.0.2.0</v>
      </c>
    </row>
    <row r="776" spans="1:1" x14ac:dyDescent="0.4">
      <c r="A776" t="str">
        <f>HYPERLINK("\\10.12.11.20\TFO.FAIT.Share\# ITHELPDESK\전임자 파일\이남용\Oracle\product\10.1.0\Client_1\inventory\Components21\oracle.rsf.net_rsf\10.1.0.2.0\resources")</f>
        <v>\\10.12.11.20\TFO.FAIT.Share\# ITHELPDESK\전임자 파일\이남용\Oracle\product\10.1.0\Client_1\inventory\Components21\oracle.rsf.net_rsf\10.1.0.2.0\resources</v>
      </c>
    </row>
    <row r="777" spans="1:1" x14ac:dyDescent="0.4">
      <c r="A777" t="str">
        <f>HYPERLINK("\\10.12.11.20\TFO.FAIT.Share\# ITHELPDESK\전임자 파일\이남용\Oracle\product\10.1.0\Client_1\inventory\Components21\oracle.rsf.nlsrtl_rsf\10.1.0.2.0")</f>
        <v>\\10.12.11.20\TFO.FAIT.Share\# ITHELPDESK\전임자 파일\이남용\Oracle\product\10.1.0\Client_1\inventory\Components21\oracle.rsf.nlsrtl_rsf\10.1.0.2.0</v>
      </c>
    </row>
    <row r="778" spans="1:1" x14ac:dyDescent="0.4">
      <c r="A778" t="str">
        <f>HYPERLINK("\\10.12.11.20\TFO.FAIT.Share\# ITHELPDESK\전임자 파일\이남용\Oracle\product\10.1.0\Client_1\inventory\Components21\oracle.rsf.nlsrtl_rsf\10.1.0.2.0\resources")</f>
        <v>\\10.12.11.20\TFO.FAIT.Share\# ITHELPDESK\전임자 파일\이남용\Oracle\product\10.1.0\Client_1\inventory\Components21\oracle.rsf.nlsrtl_rsf\10.1.0.2.0\resources</v>
      </c>
    </row>
    <row r="779" spans="1:1" x14ac:dyDescent="0.4">
      <c r="A779" t="str">
        <f>HYPERLINK("\\10.12.11.20\TFO.FAIT.Share\# ITHELPDESK\전임자 파일\이남용\Oracle\product\10.1.0\Client_1\inventory\Components21\oracle.rsf.nlsrtl_rsf.lbuilder\10.1.0.2.0")</f>
        <v>\\10.12.11.20\TFO.FAIT.Share\# ITHELPDESK\전임자 파일\이남용\Oracle\product\10.1.0\Client_1\inventory\Components21\oracle.rsf.nlsrtl_rsf.lbuilder\10.1.0.2.0</v>
      </c>
    </row>
    <row r="780" spans="1:1" x14ac:dyDescent="0.4">
      <c r="A780" t="str">
        <f>HYPERLINK("\\10.12.11.20\TFO.FAIT.Share\# ITHELPDESK\전임자 파일\이남용\Oracle\product\10.1.0\Client_1\inventory\Components21\oracle.rsf.nlsrtl_rsf.lbuilder\10.1.0.2.0\resources")</f>
        <v>\\10.12.11.20\TFO.FAIT.Share\# ITHELPDESK\전임자 파일\이남용\Oracle\product\10.1.0\Client_1\inventory\Components21\oracle.rsf.nlsrtl_rsf.lbuilder\10.1.0.2.0\resources</v>
      </c>
    </row>
    <row r="781" spans="1:1" x14ac:dyDescent="0.4">
      <c r="A781" t="str">
        <f>HYPERLINK("\\10.12.11.20\TFO.FAIT.Share\# ITHELPDESK\전임자 파일\이남용\Oracle\product\10.1.0\Client_1\inventory\Components21\oracle.rsf.ops_rsf\10.1.0.2.0")</f>
        <v>\\10.12.11.20\TFO.FAIT.Share\# ITHELPDESK\전임자 파일\이남용\Oracle\product\10.1.0\Client_1\inventory\Components21\oracle.rsf.ops_rsf\10.1.0.2.0</v>
      </c>
    </row>
    <row r="782" spans="1:1" x14ac:dyDescent="0.4">
      <c r="A782" t="str">
        <f>HYPERLINK("\\10.12.11.20\TFO.FAIT.Share\# ITHELPDESK\전임자 파일\이남용\Oracle\product\10.1.0\Client_1\inventory\Components21\oracle.rsf.ops_rsf\10.1.0.2.0\resources")</f>
        <v>\\10.12.11.20\TFO.FAIT.Share\# ITHELPDESK\전임자 파일\이남용\Oracle\product\10.1.0\Client_1\inventory\Components21\oracle.rsf.ops_rsf\10.1.0.2.0\resources</v>
      </c>
    </row>
    <row r="783" spans="1:1" x14ac:dyDescent="0.4">
      <c r="A783" t="str">
        <f>HYPERLINK("\\10.12.11.20\TFO.FAIT.Share\# ITHELPDESK\전임자 파일\이남용\Oracle\product\10.1.0\Client_1\inventory\Components21\oracle.rsf.oracore_rsf\10.1.0.2.0")</f>
        <v>\\10.12.11.20\TFO.FAIT.Share\# ITHELPDESK\전임자 파일\이남용\Oracle\product\10.1.0\Client_1\inventory\Components21\oracle.rsf.oracore_rsf\10.1.0.2.0</v>
      </c>
    </row>
    <row r="784" spans="1:1" x14ac:dyDescent="0.4">
      <c r="A784" t="str">
        <f>HYPERLINK("\\10.12.11.20\TFO.FAIT.Share\# ITHELPDESK\전임자 파일\이남용\Oracle\product\10.1.0\Client_1\inventory\Components21\oracle.rsf.oracore_rsf\10.1.0.2.0\resources")</f>
        <v>\\10.12.11.20\TFO.FAIT.Share\# ITHELPDESK\전임자 파일\이남용\Oracle\product\10.1.0\Client_1\inventory\Components21\oracle.rsf.oracore_rsf\10.1.0.2.0\resources</v>
      </c>
    </row>
    <row r="785" spans="1:1" x14ac:dyDescent="0.4">
      <c r="A785" t="str">
        <f>HYPERLINK("\\10.12.11.20\TFO.FAIT.Share\# ITHELPDESK\전임자 파일\이남용\Oracle\product\10.1.0\Client_1\inventory\Components21\oracle.rsf.platform_rsf\10.1.0.2.0")</f>
        <v>\\10.12.11.20\TFO.FAIT.Share\# ITHELPDESK\전임자 파일\이남용\Oracle\product\10.1.0\Client_1\inventory\Components21\oracle.rsf.platform_rsf\10.1.0.2.0</v>
      </c>
    </row>
    <row r="786" spans="1:1" x14ac:dyDescent="0.4">
      <c r="A786" t="str">
        <f>HYPERLINK("\\10.12.11.20\TFO.FAIT.Share\# ITHELPDESK\전임자 파일\이남용\Oracle\product\10.1.0\Client_1\inventory\Components21\oracle.rsf.platform_rsf\10.1.0.2.0\resources")</f>
        <v>\\10.12.11.20\TFO.FAIT.Share\# ITHELPDESK\전임자 파일\이남용\Oracle\product\10.1.0\Client_1\inventory\Components21\oracle.rsf.platform_rsf\10.1.0.2.0\resources</v>
      </c>
    </row>
    <row r="787" spans="1:1" x14ac:dyDescent="0.4">
      <c r="A787" t="str">
        <f>HYPERLINK("\\10.12.11.20\TFO.FAIT.Share\# ITHELPDESK\전임자 파일\이남용\Oracle\product\10.1.0\Client_1\inventory\Components21\oracle.rsf.plsql_rsf\10.1.0.2.0")</f>
        <v>\\10.12.11.20\TFO.FAIT.Share\# ITHELPDESK\전임자 파일\이남용\Oracle\product\10.1.0\Client_1\inventory\Components21\oracle.rsf.plsql_rsf\10.1.0.2.0</v>
      </c>
    </row>
    <row r="788" spans="1:1" x14ac:dyDescent="0.4">
      <c r="A788" t="str">
        <f>HYPERLINK("\\10.12.11.20\TFO.FAIT.Share\# ITHELPDESK\전임자 파일\이남용\Oracle\product\10.1.0\Client_1\inventory\Components21\oracle.rsf.plsql_rsf\10.1.0.2.0\resources")</f>
        <v>\\10.12.11.20\TFO.FAIT.Share\# ITHELPDESK\전임자 파일\이남용\Oracle\product\10.1.0\Client_1\inventory\Components21\oracle.rsf.plsql_rsf\10.1.0.2.0\resources</v>
      </c>
    </row>
    <row r="789" spans="1:1" x14ac:dyDescent="0.4">
      <c r="A789" t="str">
        <f>HYPERLINK("\\10.12.11.20\TFO.FAIT.Share\# ITHELPDESK\전임자 파일\이남용\Oracle\product\10.1.0\Client_1\inventory\Components21\oracle.rsf.precomp_rsf\10.1.0.2.0")</f>
        <v>\\10.12.11.20\TFO.FAIT.Share\# ITHELPDESK\전임자 파일\이남용\Oracle\product\10.1.0\Client_1\inventory\Components21\oracle.rsf.precomp_rsf\10.1.0.2.0</v>
      </c>
    </row>
    <row r="790" spans="1:1" x14ac:dyDescent="0.4">
      <c r="A790" t="str">
        <f>HYPERLINK("\\10.12.11.20\TFO.FAIT.Share\# ITHELPDESK\전임자 파일\이남용\Oracle\product\10.1.0\Client_1\inventory\Components21\oracle.rsf.precomp_rsf\10.1.0.2.0\resources")</f>
        <v>\\10.12.11.20\TFO.FAIT.Share\# ITHELPDESK\전임자 파일\이남용\Oracle\product\10.1.0\Client_1\inventory\Components21\oracle.rsf.precomp_rsf\10.1.0.2.0\resources</v>
      </c>
    </row>
    <row r="791" spans="1:1" x14ac:dyDescent="0.4">
      <c r="A791" t="str">
        <f>HYPERLINK("\\10.12.11.20\TFO.FAIT.Share\# ITHELPDESK\전임자 파일\이남용\Oracle\product\10.1.0\Client_1\inventory\Components21\oracle.rsf.rdbms_rsf\10.1.0.2.0")</f>
        <v>\\10.12.11.20\TFO.FAIT.Share\# ITHELPDESK\전임자 파일\이남용\Oracle\product\10.1.0\Client_1\inventory\Components21\oracle.rsf.rdbms_rsf\10.1.0.2.0</v>
      </c>
    </row>
    <row r="792" spans="1:1" x14ac:dyDescent="0.4">
      <c r="A792" t="str">
        <f>HYPERLINK("\\10.12.11.20\TFO.FAIT.Share\# ITHELPDESK\전임자 파일\이남용\Oracle\product\10.1.0\Client_1\inventory\Components21\oracle.rsf.rdbms_rsf\10.1.0.2.0\resources")</f>
        <v>\\10.12.11.20\TFO.FAIT.Share\# ITHELPDESK\전임자 파일\이남용\Oracle\product\10.1.0\Client_1\inventory\Components21\oracle.rsf.rdbms_rsf\10.1.0.2.0\resources</v>
      </c>
    </row>
    <row r="793" spans="1:1" x14ac:dyDescent="0.4">
      <c r="A793" t="str">
        <f>HYPERLINK("\\10.12.11.20\TFO.FAIT.Share\# ITHELPDESK\전임자 파일\이남용\Oracle\product\10.1.0\Client_1\inventory\Components21\oracle.rsf.rdbms_rsf.rdbms_rsf_ic\10.1.0.2.0")</f>
        <v>\\10.12.11.20\TFO.FAIT.Share\# ITHELPDESK\전임자 파일\이남용\Oracle\product\10.1.0\Client_1\inventory\Components21\oracle.rsf.rdbms_rsf.rdbms_rsf_ic\10.1.0.2.0</v>
      </c>
    </row>
    <row r="794" spans="1:1" x14ac:dyDescent="0.4">
      <c r="A794" t="str">
        <f>HYPERLINK("\\10.12.11.20\TFO.FAIT.Share\# ITHELPDESK\전임자 파일\이남용\Oracle\product\10.1.0\Client_1\inventory\Components21\oracle.rsf.rdbms_rsf.rdbms_rsf_ic\10.1.0.2.0\resources")</f>
        <v>\\10.12.11.20\TFO.FAIT.Share\# ITHELPDESK\전임자 파일\이남용\Oracle\product\10.1.0\Client_1\inventory\Components21\oracle.rsf.rdbms_rsf.rdbms_rsf_ic\10.1.0.2.0\resources</v>
      </c>
    </row>
    <row r="795" spans="1:1" x14ac:dyDescent="0.4">
      <c r="A795" t="str">
        <f>HYPERLINK("\\10.12.11.20\TFO.FAIT.Share\# ITHELPDESK\전임자 파일\이남용\Oracle\product\10.1.0\Client_1\inventory\Components21\oracle.rsf.slax_rsf\10.1.0.2.0")</f>
        <v>\\10.12.11.20\TFO.FAIT.Share\# ITHELPDESK\전임자 파일\이남용\Oracle\product\10.1.0\Client_1\inventory\Components21\oracle.rsf.slax_rsf\10.1.0.2.0</v>
      </c>
    </row>
    <row r="796" spans="1:1" x14ac:dyDescent="0.4">
      <c r="A796" t="str">
        <f>HYPERLINK("\\10.12.11.20\TFO.FAIT.Share\# ITHELPDESK\전임자 파일\이남용\Oracle\product\10.1.0\Client_1\inventory\Components21\oracle.rsf.slax_rsf\10.1.0.2.0\resources")</f>
        <v>\\10.12.11.20\TFO.FAIT.Share\# ITHELPDESK\전임자 파일\이남용\Oracle\product\10.1.0\Client_1\inventory\Components21\oracle.rsf.slax_rsf\10.1.0.2.0\resources</v>
      </c>
    </row>
    <row r="797" spans="1:1" x14ac:dyDescent="0.4">
      <c r="A797" t="str">
        <f>HYPERLINK("\\10.12.11.20\TFO.FAIT.Share\# ITHELPDESK\전임자 파일\이남용\Oracle\product\10.1.0\Client_1\inventory\Components21\oracle.rsf.ssl_rsf\10.1.0.2.0")</f>
        <v>\\10.12.11.20\TFO.FAIT.Share\# ITHELPDESK\전임자 파일\이남용\Oracle\product\10.1.0\Client_1\inventory\Components21\oracle.rsf.ssl_rsf\10.1.0.2.0</v>
      </c>
    </row>
    <row r="798" spans="1:1" x14ac:dyDescent="0.4">
      <c r="A798" t="str">
        <f>HYPERLINK("\\10.12.11.20\TFO.FAIT.Share\# ITHELPDESK\전임자 파일\이남용\Oracle\product\10.1.0\Client_1\inventory\Components21\oracle.rsf.ssl_rsf\10.1.0.2.0\resources")</f>
        <v>\\10.12.11.20\TFO.FAIT.Share\# ITHELPDESK\전임자 파일\이남용\Oracle\product\10.1.0\Client_1\inventory\Components21\oracle.rsf.ssl_rsf\10.1.0.2.0\resources</v>
      </c>
    </row>
    <row r="799" spans="1:1" x14ac:dyDescent="0.4">
      <c r="A799" t="str">
        <f>HYPERLINK("\\10.12.11.20\TFO.FAIT.Share\# ITHELPDESK\전임자 파일\이남용\Oracle\product\10.1.0\Client_1\inventory\Components21\oracle.rsf.ssl_rsf.sslrsf_ic\10.1.0.2.0")</f>
        <v>\\10.12.11.20\TFO.FAIT.Share\# ITHELPDESK\전임자 파일\이남용\Oracle\product\10.1.0\Client_1\inventory\Components21\oracle.rsf.ssl_rsf.sslrsf_ic\10.1.0.2.0</v>
      </c>
    </row>
    <row r="800" spans="1:1" x14ac:dyDescent="0.4">
      <c r="A800" t="str">
        <f>HYPERLINK("\\10.12.11.20\TFO.FAIT.Share\# ITHELPDESK\전임자 파일\이남용\Oracle\product\10.1.0\Client_1\inventory\Components21\oracle.rsf.ssl_rsf.sslrsf_ic\10.1.0.2.0\resources")</f>
        <v>\\10.12.11.20\TFO.FAIT.Share\# ITHELPDESK\전임자 파일\이남용\Oracle\product\10.1.0\Client_1\inventory\Components21\oracle.rsf.ssl_rsf.sslrsf_ic\10.1.0.2.0\resources</v>
      </c>
    </row>
    <row r="801" spans="1:1" x14ac:dyDescent="0.4">
      <c r="A801" t="str">
        <f>HYPERLINK("\\10.12.11.20\TFO.FAIT.Share\# ITHELPDESK\전임자 파일\이남용\Oracle\product\10.1.0\Client_1\inventory\Components21\oracle.rsf.xdk_rsf\10.1.0.2.0")</f>
        <v>\\10.12.11.20\TFO.FAIT.Share\# ITHELPDESK\전임자 파일\이남용\Oracle\product\10.1.0\Client_1\inventory\Components21\oracle.rsf.xdk_rsf\10.1.0.2.0</v>
      </c>
    </row>
    <row r="802" spans="1:1" x14ac:dyDescent="0.4">
      <c r="A802" t="str">
        <f>HYPERLINK("\\10.12.11.20\TFO.FAIT.Share\# ITHELPDESK\전임자 파일\이남용\Oracle\product\10.1.0\Client_1\inventory\Components21\oracle.rsf.xdk_rsf\10.1.0.2.0\resources")</f>
        <v>\\10.12.11.20\TFO.FAIT.Share\# ITHELPDESK\전임자 파일\이남용\Oracle\product\10.1.0\Client_1\inventory\Components21\oracle.rsf.xdk_rsf\10.1.0.2.0\resources</v>
      </c>
    </row>
    <row r="803" spans="1:1" x14ac:dyDescent="0.4">
      <c r="A803" t="str">
        <f>HYPERLINK("\\10.12.11.20\TFO.FAIT.Share\# ITHELPDESK\전임자 파일\이남용\Oracle\product\10.1.0\Client_1\inventory\Components21\oracle.swd.jre\1.4.2.0.0")</f>
        <v>\\10.12.11.20\TFO.FAIT.Share\# ITHELPDESK\전임자 파일\이남용\Oracle\product\10.1.0\Client_1\inventory\Components21\oracle.swd.jre\1.4.2.0.0</v>
      </c>
    </row>
    <row r="804" spans="1:1" x14ac:dyDescent="0.4">
      <c r="A804" t="str">
        <f>HYPERLINK("\\10.12.11.20\TFO.FAIT.Share\# ITHELPDESK\전임자 파일\이남용\Oracle\product\10.1.0\Client_1\inventory\Components21\oracle.swd.jre\1.4.2.0.0\resources")</f>
        <v>\\10.12.11.20\TFO.FAIT.Share\# ITHELPDESK\전임자 파일\이남용\Oracle\product\10.1.0\Client_1\inventory\Components21\oracle.swd.jre\1.4.2.0.0\resources</v>
      </c>
    </row>
    <row r="805" spans="1:1" x14ac:dyDescent="0.4">
      <c r="A805" t="str">
        <f>HYPERLINK("\\10.12.11.20\TFO.FAIT.Share\# ITHELPDESK\전임자 파일\이남용\Oracle\product\10.1.0\Client_1\inventory\Components21\oracle.swd.opatch\10.1.0.2.0")</f>
        <v>\\10.12.11.20\TFO.FAIT.Share\# ITHELPDESK\전임자 파일\이남용\Oracle\product\10.1.0\Client_1\inventory\Components21\oracle.swd.opatch\10.1.0.2.0</v>
      </c>
    </row>
    <row r="806" spans="1:1" x14ac:dyDescent="0.4">
      <c r="A806" t="str">
        <f>HYPERLINK("\\10.12.11.20\TFO.FAIT.Share\# ITHELPDESK\전임자 파일\이남용\Oracle\product\10.1.0\Client_1\inventory\Components21\oracle.swd.opatch\10.1.0.2.0\resources")</f>
        <v>\\10.12.11.20\TFO.FAIT.Share\# ITHELPDESK\전임자 파일\이남용\Oracle\product\10.1.0\Client_1\inventory\Components21\oracle.swd.opatch\10.1.0.2.0\resources</v>
      </c>
    </row>
    <row r="807" spans="1:1" x14ac:dyDescent="0.4">
      <c r="A807" t="str">
        <f>HYPERLINK("\\10.12.11.20\TFO.FAIT.Share\# ITHELPDESK\전임자 파일\이남용\Oracle\product\10.1.0\Client_1\inventory\Components21\oracle.swd.oui\10.1.0.2.0")</f>
        <v>\\10.12.11.20\TFO.FAIT.Share\# ITHELPDESK\전임자 파일\이남용\Oracle\product\10.1.0\Client_1\inventory\Components21\oracle.swd.oui\10.1.0.2.0</v>
      </c>
    </row>
    <row r="808" spans="1:1" x14ac:dyDescent="0.4">
      <c r="A808" t="str">
        <f>HYPERLINK("\\10.12.11.20\TFO.FAIT.Share\# ITHELPDESK\전임자 파일\이남용\Oracle\product\10.1.0\Client_1\inventory\Components21\oracle.swd.oui\10.1.0.2.0\resources")</f>
        <v>\\10.12.11.20\TFO.FAIT.Share\# ITHELPDESK\전임자 파일\이남용\Oracle\product\10.1.0\Client_1\inventory\Components21\oracle.swd.oui\10.1.0.2.0\resources</v>
      </c>
    </row>
    <row r="809" spans="1:1" x14ac:dyDescent="0.4">
      <c r="A809" t="str">
        <f>HYPERLINK("\\10.12.11.20\TFO.FAIT.Share\# ITHELPDESK\전임자 파일\이남용\Oracle\product\10.1.0\Client_1\inventory\Components21\oracle.swd.oui.core\10.1.0.2.0")</f>
        <v>\\10.12.11.20\TFO.FAIT.Share\# ITHELPDESK\전임자 파일\이남용\Oracle\product\10.1.0\Client_1\inventory\Components21\oracle.swd.oui.core\10.1.0.2.0</v>
      </c>
    </row>
    <row r="810" spans="1:1" x14ac:dyDescent="0.4">
      <c r="A810" t="str">
        <f>HYPERLINK("\\10.12.11.20\TFO.FAIT.Share\# ITHELPDESK\전임자 파일\이남용\Oracle\product\10.1.0\Client_1\inventory\Components21\oracle.swd.oui.core\10.1.0.2.0\resources")</f>
        <v>\\10.12.11.20\TFO.FAIT.Share\# ITHELPDESK\전임자 파일\이남용\Oracle\product\10.1.0\Client_1\inventory\Components21\oracle.swd.oui.core\10.1.0.2.0\resources</v>
      </c>
    </row>
    <row r="811" spans="1:1" x14ac:dyDescent="0.4">
      <c r="A811" t="str">
        <f>HYPERLINK("\\10.12.11.20\TFO.FAIT.Share\# ITHELPDESK\전임자 파일\이남용\Oracle\product\10.1.0\Client_1\inventory\Components21\oracle.sysman.oemlt\10.1.0.2.0")</f>
        <v>\\10.12.11.20\TFO.FAIT.Share\# ITHELPDESK\전임자 파일\이남용\Oracle\product\10.1.0\Client_1\inventory\Components21\oracle.sysman.oemlt\10.1.0.2.0</v>
      </c>
    </row>
    <row r="812" spans="1:1" x14ac:dyDescent="0.4">
      <c r="A812" t="str">
        <f>HYPERLINK("\\10.12.11.20\TFO.FAIT.Share\# ITHELPDESK\전임자 파일\이남용\Oracle\product\10.1.0\Client_1\inventory\Components21\oracle.sysman.oemlt\10.1.0.2.0\resources")</f>
        <v>\\10.12.11.20\TFO.FAIT.Share\# ITHELPDESK\전임자 파일\이남용\Oracle\product\10.1.0\Client_1\inventory\Components21\oracle.sysman.oemlt\10.1.0.2.0\resources</v>
      </c>
    </row>
    <row r="813" spans="1:1" x14ac:dyDescent="0.4">
      <c r="A813" t="str">
        <f>HYPERLINK("\\10.12.11.20\TFO.FAIT.Share\# ITHELPDESK\전임자 파일\이남용\Oracle\product\10.1.0\Client_1\inventory\Components21\oracle.utilities.perfmon\10.1.0.2.0")</f>
        <v>\\10.12.11.20\TFO.FAIT.Share\# ITHELPDESK\전임자 파일\이남용\Oracle\product\10.1.0\Client_1\inventory\Components21\oracle.utilities.perfmon\10.1.0.2.0</v>
      </c>
    </row>
    <row r="814" spans="1:1" x14ac:dyDescent="0.4">
      <c r="A814" t="str">
        <f>HYPERLINK("\\10.12.11.20\TFO.FAIT.Share\# ITHELPDESK\전임자 파일\이남용\Oracle\product\10.1.0\Client_1\inventory\Components21\oracle.utilities.perfmon\10.1.0.2.0\resources")</f>
        <v>\\10.12.11.20\TFO.FAIT.Share\# ITHELPDESK\전임자 파일\이남용\Oracle\product\10.1.0\Client_1\inventory\Components21\oracle.utilities.perfmon\10.1.0.2.0\resources</v>
      </c>
    </row>
    <row r="815" spans="1:1" x14ac:dyDescent="0.4">
      <c r="A815" t="str">
        <f>HYPERLINK("\\10.12.11.20\TFO.FAIT.Share\# ITHELPDESK\전임자 파일\이남용\Oracle\product\10.1.0\Client_1\inventory\Components21\oracle.winprod\10.1.0.2.0")</f>
        <v>\\10.12.11.20\TFO.FAIT.Share\# ITHELPDESK\전임자 파일\이남용\Oracle\product\10.1.0\Client_1\inventory\Components21\oracle.winprod\10.1.0.2.0</v>
      </c>
    </row>
    <row r="816" spans="1:1" x14ac:dyDescent="0.4">
      <c r="A816" t="str">
        <f>HYPERLINK("\\10.12.11.20\TFO.FAIT.Share\# ITHELPDESK\전임자 파일\이남용\Oracle\product\10.1.0\Client_1\inventory\Components21\oracle.winprod\10.1.0.2.0\resources")</f>
        <v>\\10.12.11.20\TFO.FAIT.Share\# ITHELPDESK\전임자 파일\이남용\Oracle\product\10.1.0\Client_1\inventory\Components21\oracle.winprod\10.1.0.2.0\resources</v>
      </c>
    </row>
    <row r="817" spans="1:1" x14ac:dyDescent="0.4">
      <c r="A817" t="str">
        <f>HYPERLINK("\\10.12.11.20\TFO.FAIT.Share\# ITHELPDESK\전임자 파일\이남용\Oracle\product\10.1.0\Client_1\inventory\Dialogs21\standardDialogs")</f>
        <v>\\10.12.11.20\TFO.FAIT.Share\# ITHELPDESK\전임자 파일\이남용\Oracle\product\10.1.0\Client_1\inventory\Dialogs21\standardDialogs</v>
      </c>
    </row>
    <row r="818" spans="1:1" x14ac:dyDescent="0.4">
      <c r="A818" t="str">
        <f>HYPERLINK("\\10.12.11.20\TFO.FAIT.Share\# ITHELPDESK\전임자 파일\이남용\Oracle\product\10.1.0\Client_1\inventory\Dialogs21\standardDialogs\10.1.0.2.0")</f>
        <v>\\10.12.11.20\TFO.FAIT.Share\# ITHELPDESK\전임자 파일\이남용\Oracle\product\10.1.0\Client_1\inventory\Dialogs21\standardDialogs\10.1.0.2.0</v>
      </c>
    </row>
    <row r="819" spans="1:1" x14ac:dyDescent="0.4">
      <c r="A819" t="str">
        <f>HYPERLINK("\\10.12.11.20\TFO.FAIT.Share\# ITHELPDESK\전임자 파일\이남용\Oracle\product\10.1.0\Client_1\inventory\filemap\assistants")</f>
        <v>\\10.12.11.20\TFO.FAIT.Share\# ITHELPDESK\전임자 파일\이남용\Oracle\product\10.1.0\Client_1\inventory\filemap\assistants</v>
      </c>
    </row>
    <row r="820" spans="1:1" x14ac:dyDescent="0.4">
      <c r="A820" t="str">
        <f>HYPERLINK("\\10.12.11.20\TFO.FAIT.Share\# ITHELPDESK\전임자 파일\이남용\Oracle\product\10.1.0\Client_1\inventory\filemap\bin")</f>
        <v>\\10.12.11.20\TFO.FAIT.Share\# ITHELPDESK\전임자 파일\이남용\Oracle\product\10.1.0\Client_1\inventory\filemap\bin</v>
      </c>
    </row>
    <row r="821" spans="1:1" x14ac:dyDescent="0.4">
      <c r="A821" t="str">
        <f>HYPERLINK("\\10.12.11.20\TFO.FAIT.Share\# ITHELPDESK\전임자 파일\이남용\Oracle\product\10.1.0\Client_1\inventory\filemap\css")</f>
        <v>\\10.12.11.20\TFO.FAIT.Share\# ITHELPDESK\전임자 파일\이남용\Oracle\product\10.1.0\Client_1\inventory\filemap\css</v>
      </c>
    </row>
    <row r="822" spans="1:1" x14ac:dyDescent="0.4">
      <c r="A822" t="str">
        <f>HYPERLINK("\\10.12.11.20\TFO.FAIT.Share\# ITHELPDESK\전임자 파일\이남용\Oracle\product\10.1.0\Client_1\inventory\filemap\c_")</f>
        <v>\\10.12.11.20\TFO.FAIT.Share\# ITHELPDESK\전임자 파일\이남용\Oracle\product\10.1.0\Client_1\inventory\filemap\c_</v>
      </c>
    </row>
    <row r="823" spans="1:1" x14ac:dyDescent="0.4">
      <c r="A823" t="str">
        <f>HYPERLINK("\\10.12.11.20\TFO.FAIT.Share\# ITHELPDESK\전임자 파일\이남용\Oracle\product\10.1.0\Client_1\inventory\filemap\dbs")</f>
        <v>\\10.12.11.20\TFO.FAIT.Share\# ITHELPDESK\전임자 파일\이남용\Oracle\product\10.1.0\Client_1\inventory\filemap\dbs</v>
      </c>
    </row>
    <row r="824" spans="1:1" x14ac:dyDescent="0.4">
      <c r="A824" t="str">
        <f>HYPERLINK("\\10.12.11.20\TFO.FAIT.Share\# ITHELPDESK\전임자 파일\이남용\Oracle\product\10.1.0\Client_1\inventory\filemap\diagnostics")</f>
        <v>\\10.12.11.20\TFO.FAIT.Share\# ITHELPDESK\전임자 파일\이남용\Oracle\product\10.1.0\Client_1\inventory\filemap\diagnostics</v>
      </c>
    </row>
    <row r="825" spans="1:1" x14ac:dyDescent="0.4">
      <c r="A825" t="str">
        <f>HYPERLINK("\\10.12.11.20\TFO.FAIT.Share\# ITHELPDESK\전임자 파일\이남용\Oracle\product\10.1.0\Client_1\inventory\filemap\has")</f>
        <v>\\10.12.11.20\TFO.FAIT.Share\# ITHELPDESK\전임자 파일\이남용\Oracle\product\10.1.0\Client_1\inventory\filemap\has</v>
      </c>
    </row>
    <row r="826" spans="1:1" x14ac:dyDescent="0.4">
      <c r="A826" t="str">
        <f>HYPERLINK("\\10.12.11.20\TFO.FAIT.Share\# ITHELPDESK\전임자 파일\이남용\Oracle\product\10.1.0\Client_1\inventory\filemap\install")</f>
        <v>\\10.12.11.20\TFO.FAIT.Share\# ITHELPDESK\전임자 파일\이남용\Oracle\product\10.1.0\Client_1\inventory\filemap\install</v>
      </c>
    </row>
    <row r="827" spans="1:1" x14ac:dyDescent="0.4">
      <c r="A827" t="str">
        <f>HYPERLINK("\\10.12.11.20\TFO.FAIT.Share\# ITHELPDESK\전임자 파일\이남용\Oracle\product\10.1.0\Client_1\inventory\filemap\jdk")</f>
        <v>\\10.12.11.20\TFO.FAIT.Share\# ITHELPDESK\전임자 파일\이남용\Oracle\product\10.1.0\Client_1\inventory\filemap\jdk</v>
      </c>
    </row>
    <row r="828" spans="1:1" x14ac:dyDescent="0.4">
      <c r="A828" t="str">
        <f>HYPERLINK("\\10.12.11.20\TFO.FAIT.Share\# ITHELPDESK\전임자 파일\이남용\Oracle\product\10.1.0\Client_1\inventory\filemap\jlib")</f>
        <v>\\10.12.11.20\TFO.FAIT.Share\# ITHELPDESK\전임자 파일\이남용\Oracle\product\10.1.0\Client_1\inventory\filemap\jlib</v>
      </c>
    </row>
    <row r="829" spans="1:1" x14ac:dyDescent="0.4">
      <c r="A829" t="str">
        <f>HYPERLINK("\\10.12.11.20\TFO.FAIT.Share\# ITHELPDESK\전임자 파일\이남용\Oracle\product\10.1.0\Client_1\inventory\filemap\jre")</f>
        <v>\\10.12.11.20\TFO.FAIT.Share\# ITHELPDESK\전임자 파일\이남용\Oracle\product\10.1.0\Client_1\inventory\filemap\jre</v>
      </c>
    </row>
    <row r="830" spans="1:1" x14ac:dyDescent="0.4">
      <c r="A830" t="str">
        <f>HYPERLINK("\\10.12.11.20\TFO.FAIT.Share\# ITHELPDESK\전임자 파일\이남용\Oracle\product\10.1.0\Client_1\inventory\filemap\ldap")</f>
        <v>\\10.12.11.20\TFO.FAIT.Share\# ITHELPDESK\전임자 파일\이남용\Oracle\product\10.1.0\Client_1\inventory\filemap\ldap</v>
      </c>
    </row>
    <row r="831" spans="1:1" x14ac:dyDescent="0.4">
      <c r="A831" t="str">
        <f>HYPERLINK("\\10.12.11.20\TFO.FAIT.Share\# ITHELPDESK\전임자 파일\이남용\Oracle\product\10.1.0\Client_1\inventory\filemap\lib")</f>
        <v>\\10.12.11.20\TFO.FAIT.Share\# ITHELPDESK\전임자 파일\이남용\Oracle\product\10.1.0\Client_1\inventory\filemap\lib</v>
      </c>
    </row>
    <row r="832" spans="1:1" x14ac:dyDescent="0.4">
      <c r="A832" t="str">
        <f>HYPERLINK("\\10.12.11.20\TFO.FAIT.Share\# ITHELPDESK\전임자 파일\이남용\Oracle\product\10.1.0\Client_1\inventory\filemap\mmc snap-ins")</f>
        <v>\\10.12.11.20\TFO.FAIT.Share\# ITHELPDESK\전임자 파일\이남용\Oracle\product\10.1.0\Client_1\inventory\filemap\mmc snap-ins</v>
      </c>
    </row>
    <row r="833" spans="1:1" x14ac:dyDescent="0.4">
      <c r="A833" t="str">
        <f>HYPERLINK("\\10.12.11.20\TFO.FAIT.Share\# ITHELPDESK\전임자 파일\이남용\Oracle\product\10.1.0\Client_1\inventory\filemap\network")</f>
        <v>\\10.12.11.20\TFO.FAIT.Share\# ITHELPDESK\전임자 파일\이남용\Oracle\product\10.1.0\Client_1\inventory\filemap\network</v>
      </c>
    </row>
    <row r="834" spans="1:1" x14ac:dyDescent="0.4">
      <c r="A834" t="str">
        <f>HYPERLINK("\\10.12.11.20\TFO.FAIT.Share\# ITHELPDESK\전임자 파일\이남용\Oracle\product\10.1.0\Client_1\inventory\filemap\nls")</f>
        <v>\\10.12.11.20\TFO.FAIT.Share\# ITHELPDESK\전임자 파일\이남용\Oracle\product\10.1.0\Client_1\inventory\filemap\nls</v>
      </c>
    </row>
    <row r="835" spans="1:1" x14ac:dyDescent="0.4">
      <c r="A835" t="str">
        <f>HYPERLINK("\\10.12.11.20\TFO.FAIT.Share\# ITHELPDESK\전임자 파일\이남용\Oracle\product\10.1.0\Client_1\inventory\filemap\oci")</f>
        <v>\\10.12.11.20\TFO.FAIT.Share\# ITHELPDESK\전임자 파일\이남용\Oracle\product\10.1.0\Client_1\inventory\filemap\oci</v>
      </c>
    </row>
    <row r="836" spans="1:1" x14ac:dyDescent="0.4">
      <c r="A836" t="str">
        <f>HYPERLINK("\\10.12.11.20\TFO.FAIT.Share\# ITHELPDESK\전임자 파일\이남용\Oracle\product\10.1.0\Client_1\inventory\filemap\odbc")</f>
        <v>\\10.12.11.20\TFO.FAIT.Share\# ITHELPDESK\전임자 파일\이남용\Oracle\product\10.1.0\Client_1\inventory\filemap\odbc</v>
      </c>
    </row>
    <row r="837" spans="1:1" x14ac:dyDescent="0.4">
      <c r="A837" t="str">
        <f>HYPERLINK("\\10.12.11.20\TFO.FAIT.Share\# ITHELPDESK\전임자 파일\이남용\Oracle\product\10.1.0\Client_1\inventory\filemap\odp.net")</f>
        <v>\\10.12.11.20\TFO.FAIT.Share\# ITHELPDESK\전임자 파일\이남용\Oracle\product\10.1.0\Client_1\inventory\filemap\odp.net</v>
      </c>
    </row>
    <row r="838" spans="1:1" x14ac:dyDescent="0.4">
      <c r="A838" t="str">
        <f>HYPERLINK("\\10.12.11.20\TFO.FAIT.Share\# ITHELPDESK\전임자 파일\이남용\Oracle\product\10.1.0\Client_1\inventory\filemap\oledb")</f>
        <v>\\10.12.11.20\TFO.FAIT.Share\# ITHELPDESK\전임자 파일\이남용\Oracle\product\10.1.0\Client_1\inventory\filemap\oledb</v>
      </c>
    </row>
    <row r="839" spans="1:1" x14ac:dyDescent="0.4">
      <c r="A839" t="str">
        <f>HYPERLINK("\\10.12.11.20\TFO.FAIT.Share\# ITHELPDESK\전임자 파일\이남용\Oracle\product\10.1.0\Client_1\inventory\filemap\oo4o")</f>
        <v>\\10.12.11.20\TFO.FAIT.Share\# ITHELPDESK\전임자 파일\이남용\Oracle\product\10.1.0\Client_1\inventory\filemap\oo4o</v>
      </c>
    </row>
    <row r="840" spans="1:1" x14ac:dyDescent="0.4">
      <c r="A840" t="str">
        <f>HYPERLINK("\\10.12.11.20\TFO.FAIT.Share\# ITHELPDESK\전임자 파일\이남용\Oracle\product\10.1.0\Client_1\inventory\filemap\opatch")</f>
        <v>\\10.12.11.20\TFO.FAIT.Share\# ITHELPDESK\전임자 파일\이남용\Oracle\product\10.1.0\Client_1\inventory\filemap\opatch</v>
      </c>
    </row>
    <row r="841" spans="1:1" x14ac:dyDescent="0.4">
      <c r="A841" t="str">
        <f>HYPERLINK("\\10.12.11.20\TFO.FAIT.Share\# ITHELPDESK\전임자 파일\이남용\Oracle\product\10.1.0\Client_1\inventory\filemap\oraconfig")</f>
        <v>\\10.12.11.20\TFO.FAIT.Share\# ITHELPDESK\전임자 파일\이남용\Oracle\product\10.1.0\Client_1\inventory\filemap\oraconfig</v>
      </c>
    </row>
    <row r="842" spans="1:1" x14ac:dyDescent="0.4">
      <c r="A842" t="str">
        <f>HYPERLINK("\\10.12.11.20\TFO.FAIT.Share\# ITHELPDESK\전임자 파일\이남용\Oracle\product\10.1.0\Client_1\inventory\filemap\oracore")</f>
        <v>\\10.12.11.20\TFO.FAIT.Share\# ITHELPDESK\전임자 파일\이남용\Oracle\product\10.1.0\Client_1\inventory\filemap\oracore</v>
      </c>
    </row>
    <row r="843" spans="1:1" x14ac:dyDescent="0.4">
      <c r="A843" t="str">
        <f>HYPERLINK("\\10.12.11.20\TFO.FAIT.Share\# ITHELPDESK\전임자 파일\이남용\Oracle\product\10.1.0\Client_1\inventory\filemap\oramts")</f>
        <v>\\10.12.11.20\TFO.FAIT.Share\# ITHELPDESK\전임자 파일\이남용\Oracle\product\10.1.0\Client_1\inventory\filemap\oramts</v>
      </c>
    </row>
    <row r="844" spans="1:1" x14ac:dyDescent="0.4">
      <c r="A844" t="str">
        <f>HYPERLINK("\\10.12.11.20\TFO.FAIT.Share\# ITHELPDESK\전임자 파일\이남용\Oracle\product\10.1.0\Client_1\inventory\filemap\oui")</f>
        <v>\\10.12.11.20\TFO.FAIT.Share\# ITHELPDESK\전임자 파일\이남용\Oracle\product\10.1.0\Client_1\inventory\filemap\oui</v>
      </c>
    </row>
    <row r="845" spans="1:1" x14ac:dyDescent="0.4">
      <c r="A845" t="str">
        <f>HYPERLINK("\\10.12.11.20\TFO.FAIT.Share\# ITHELPDESK\전임자 파일\이남용\Oracle\product\10.1.0\Client_1\inventory\filemap\plsql")</f>
        <v>\\10.12.11.20\TFO.FAIT.Share\# ITHELPDESK\전임자 파일\이남용\Oracle\product\10.1.0\Client_1\inventory\filemap\plsql</v>
      </c>
    </row>
    <row r="846" spans="1:1" x14ac:dyDescent="0.4">
      <c r="A846" t="str">
        <f>HYPERLINK("\\10.12.11.20\TFO.FAIT.Share\# ITHELPDESK\전임자 파일\이남용\Oracle\product\10.1.0\Client_1\inventory\filemap\precomp")</f>
        <v>\\10.12.11.20\TFO.FAIT.Share\# ITHELPDESK\전임자 파일\이남용\Oracle\product\10.1.0\Client_1\inventory\filemap\precomp</v>
      </c>
    </row>
    <row r="847" spans="1:1" x14ac:dyDescent="0.4">
      <c r="A847" t="str">
        <f>HYPERLINK("\\10.12.11.20\TFO.FAIT.Share\# ITHELPDESK\전임자 파일\이남용\Oracle\product\10.1.0\Client_1\inventory\filemap\rdbms")</f>
        <v>\\10.12.11.20\TFO.FAIT.Share\# ITHELPDESK\전임자 파일\이남용\Oracle\product\10.1.0\Client_1\inventory\filemap\rdbms</v>
      </c>
    </row>
    <row r="848" spans="1:1" x14ac:dyDescent="0.4">
      <c r="A848" t="str">
        <f>HYPERLINK("\\10.12.11.20\TFO.FAIT.Share\# ITHELPDESK\전임자 파일\이남용\Oracle\product\10.1.0\Client_1\inventory\filemap\relnotes")</f>
        <v>\\10.12.11.20\TFO.FAIT.Share\# ITHELPDESK\전임자 파일\이남용\Oracle\product\10.1.0\Client_1\inventory\filemap\relnotes</v>
      </c>
    </row>
    <row r="849" spans="1:1" x14ac:dyDescent="0.4">
      <c r="A849" t="str">
        <f>HYPERLINK("\\10.12.11.20\TFO.FAIT.Share\# ITHELPDESK\전임자 파일\이남용\Oracle\product\10.1.0\Client_1\inventory\filemap\slax")</f>
        <v>\\10.12.11.20\TFO.FAIT.Share\# ITHELPDESK\전임자 파일\이남용\Oracle\product\10.1.0\Client_1\inventory\filemap\slax</v>
      </c>
    </row>
    <row r="850" spans="1:1" x14ac:dyDescent="0.4">
      <c r="A850" t="str">
        <f>HYPERLINK("\\10.12.11.20\TFO.FAIT.Share\# ITHELPDESK\전임자 파일\이남용\Oracle\product\10.1.0\Client_1\inventory\filemap\srvm")</f>
        <v>\\10.12.11.20\TFO.FAIT.Share\# ITHELPDESK\전임자 파일\이남용\Oracle\product\10.1.0\Client_1\inventory\filemap\srvm</v>
      </c>
    </row>
    <row r="851" spans="1:1" x14ac:dyDescent="0.4">
      <c r="A851" t="str">
        <f>HYPERLINK("\\10.12.11.20\TFO.FAIT.Share\# ITHELPDESK\전임자 파일\이남용\Oracle\product\10.1.0\Client_1\inventory\filemap\sysman")</f>
        <v>\\10.12.11.20\TFO.FAIT.Share\# ITHELPDESK\전임자 파일\이남용\Oracle\product\10.1.0\Client_1\inventory\filemap\sysman</v>
      </c>
    </row>
    <row r="852" spans="1:1" x14ac:dyDescent="0.4">
      <c r="A852" t="str">
        <f>HYPERLINK("\\10.12.11.20\TFO.FAIT.Share\# ITHELPDESK\전임자 파일\이남용\Oracle\product\10.1.0\Client_1\inventory\filemap\uix")</f>
        <v>\\10.12.11.20\TFO.FAIT.Share\# ITHELPDESK\전임자 파일\이남용\Oracle\product\10.1.0\Client_1\inventory\filemap\uix</v>
      </c>
    </row>
    <row r="853" spans="1:1" x14ac:dyDescent="0.4">
      <c r="A853" t="str">
        <f>HYPERLINK("\\10.12.11.20\TFO.FAIT.Share\# ITHELPDESK\전임자 파일\이남용\Oracle\product\10.1.0\Client_1\inventory\filemap\xdk")</f>
        <v>\\10.12.11.20\TFO.FAIT.Share\# ITHELPDESK\전임자 파일\이남용\Oracle\product\10.1.0\Client_1\inventory\filemap\xdk</v>
      </c>
    </row>
    <row r="854" spans="1:1" x14ac:dyDescent="0.4">
      <c r="A854" t="str">
        <f>HYPERLINK("\\10.12.11.20\TFO.FAIT.Share\# ITHELPDESK\전임자 파일\이남용\Oracle\product\10.1.0\Client_1\inventory\filemap\assistants\jlib")</f>
        <v>\\10.12.11.20\TFO.FAIT.Share\# ITHELPDESK\전임자 파일\이남용\Oracle\product\10.1.0\Client_1\inventory\filemap\assistants\jlib</v>
      </c>
    </row>
    <row r="855" spans="1:1" x14ac:dyDescent="0.4">
      <c r="A855" t="str">
        <f>HYPERLINK("\\10.12.11.20\TFO.FAIT.Share\# ITHELPDESK\전임자 파일\이남용\Oracle\product\10.1.0\Client_1\inventory\filemap\css\mesg")</f>
        <v>\\10.12.11.20\TFO.FAIT.Share\# ITHELPDESK\전임자 파일\이남용\Oracle\product\10.1.0\Client_1\inventory\filemap\css\mesg</v>
      </c>
    </row>
    <row r="856" spans="1:1" x14ac:dyDescent="0.4">
      <c r="A856" t="str">
        <f>HYPERLINK("\\10.12.11.20\TFO.FAIT.Share\# ITHELPDESK\전임자 파일\이남용\Oracle\product\10.1.0\Client_1\inventory\filemap\c_\windows")</f>
        <v>\\10.12.11.20\TFO.FAIT.Share\# ITHELPDESK\전임자 파일\이남용\Oracle\product\10.1.0\Client_1\inventory\filemap\c_\windows</v>
      </c>
    </row>
    <row r="857" spans="1:1" x14ac:dyDescent="0.4">
      <c r="A857" t="str">
        <f>HYPERLINK("\\10.12.11.20\TFO.FAIT.Share\# ITHELPDESK\전임자 파일\이남용\Oracle\product\10.1.0\Client_1\inventory\filemap\c_\windows\system32")</f>
        <v>\\10.12.11.20\TFO.FAIT.Share\# ITHELPDESK\전임자 파일\이남용\Oracle\product\10.1.0\Client_1\inventory\filemap\c_\windows\system32</v>
      </c>
    </row>
    <row r="858" spans="1:1" x14ac:dyDescent="0.4">
      <c r="A858" t="str">
        <f>HYPERLINK("\\10.12.11.20\TFO.FAIT.Share\# ITHELPDESK\전임자 파일\이남용\Oracle\product\10.1.0\Client_1\inventory\filemap\diagnostics\config")</f>
        <v>\\10.12.11.20\TFO.FAIT.Share\# ITHELPDESK\전임자 파일\이남용\Oracle\product\10.1.0\Client_1\inventory\filemap\diagnostics\config</v>
      </c>
    </row>
    <row r="859" spans="1:1" x14ac:dyDescent="0.4">
      <c r="A859" t="str">
        <f>HYPERLINK("\\10.12.11.20\TFO.FAIT.Share\# ITHELPDESK\전임자 파일\이남용\Oracle\product\10.1.0\Client_1\inventory\filemap\diagnostics\config\registration")</f>
        <v>\\10.12.11.20\TFO.FAIT.Share\# ITHELPDESK\전임자 파일\이남용\Oracle\product\10.1.0\Client_1\inventory\filemap\diagnostics\config\registration</v>
      </c>
    </row>
    <row r="860" spans="1:1" x14ac:dyDescent="0.4">
      <c r="A860" t="str">
        <f>HYPERLINK("\\10.12.11.20\TFO.FAIT.Share\# ITHELPDESK\전임자 파일\이남용\Oracle\product\10.1.0\Client_1\inventory\filemap\has\mesg")</f>
        <v>\\10.12.11.20\TFO.FAIT.Share\# ITHELPDESK\전임자 파일\이남용\Oracle\product\10.1.0\Client_1\inventory\filemap\has\mesg</v>
      </c>
    </row>
    <row r="861" spans="1:1" x14ac:dyDescent="0.4">
      <c r="A861" t="str">
        <f>HYPERLINK("\\10.12.11.20\TFO.FAIT.Share\# ITHELPDESK\전임자 파일\이남용\Oracle\product\10.1.0\Client_1\inventory\filemap\jdk\bin")</f>
        <v>\\10.12.11.20\TFO.FAIT.Share\# ITHELPDESK\전임자 파일\이남용\Oracle\product\10.1.0\Client_1\inventory\filemap\jdk\bin</v>
      </c>
    </row>
    <row r="862" spans="1:1" x14ac:dyDescent="0.4">
      <c r="A862" t="str">
        <f>HYPERLINK("\\10.12.11.20\TFO.FAIT.Share\# ITHELPDESK\전임자 파일\이남용\Oracle\product\10.1.0\Client_1\inventory\filemap\jdk\include")</f>
        <v>\\10.12.11.20\TFO.FAIT.Share\# ITHELPDESK\전임자 파일\이남용\Oracle\product\10.1.0\Client_1\inventory\filemap\jdk\include</v>
      </c>
    </row>
    <row r="863" spans="1:1" x14ac:dyDescent="0.4">
      <c r="A863" t="str">
        <f>HYPERLINK("\\10.12.11.20\TFO.FAIT.Share\# ITHELPDESK\전임자 파일\이남용\Oracle\product\10.1.0\Client_1\inventory\filemap\jdk\jre")</f>
        <v>\\10.12.11.20\TFO.FAIT.Share\# ITHELPDESK\전임자 파일\이남용\Oracle\product\10.1.0\Client_1\inventory\filemap\jdk\jre</v>
      </c>
    </row>
    <row r="864" spans="1:1" x14ac:dyDescent="0.4">
      <c r="A864" t="str">
        <f>HYPERLINK("\\10.12.11.20\TFO.FAIT.Share\# ITHELPDESK\전임자 파일\이남용\Oracle\product\10.1.0\Client_1\inventory\filemap\jdk\lib")</f>
        <v>\\10.12.11.20\TFO.FAIT.Share\# ITHELPDESK\전임자 파일\이남용\Oracle\product\10.1.0\Client_1\inventory\filemap\jdk\lib</v>
      </c>
    </row>
    <row r="865" spans="1:1" x14ac:dyDescent="0.4">
      <c r="A865" t="str">
        <f>HYPERLINK("\\10.12.11.20\TFO.FAIT.Share\# ITHELPDESK\전임자 파일\이남용\Oracle\product\10.1.0\Client_1\inventory\filemap\jdk\include\win32")</f>
        <v>\\10.12.11.20\TFO.FAIT.Share\# ITHELPDESK\전임자 파일\이남용\Oracle\product\10.1.0\Client_1\inventory\filemap\jdk\include\win32</v>
      </c>
    </row>
    <row r="866" spans="1:1" x14ac:dyDescent="0.4">
      <c r="A866" t="str">
        <f>HYPERLINK("\\10.12.11.20\TFO.FAIT.Share\# ITHELPDESK\전임자 파일\이남용\Oracle\product\10.1.0\Client_1\inventory\filemap\jdk\jre\bin")</f>
        <v>\\10.12.11.20\TFO.FAIT.Share\# ITHELPDESK\전임자 파일\이남용\Oracle\product\10.1.0\Client_1\inventory\filemap\jdk\jre\bin</v>
      </c>
    </row>
    <row r="867" spans="1:1" x14ac:dyDescent="0.4">
      <c r="A867" t="str">
        <f>HYPERLINK("\\10.12.11.20\TFO.FAIT.Share\# ITHELPDESK\전임자 파일\이남용\Oracle\product\10.1.0\Client_1\inventory\filemap\jdk\jre\javaws")</f>
        <v>\\10.12.11.20\TFO.FAIT.Share\# ITHELPDESK\전임자 파일\이남용\Oracle\product\10.1.0\Client_1\inventory\filemap\jdk\jre\javaws</v>
      </c>
    </row>
    <row r="868" spans="1:1" x14ac:dyDescent="0.4">
      <c r="A868" t="str">
        <f>HYPERLINK("\\10.12.11.20\TFO.FAIT.Share\# ITHELPDESK\전임자 파일\이남용\Oracle\product\10.1.0\Client_1\inventory\filemap\jdk\jre\lib")</f>
        <v>\\10.12.11.20\TFO.FAIT.Share\# ITHELPDESK\전임자 파일\이남용\Oracle\product\10.1.0\Client_1\inventory\filemap\jdk\jre\lib</v>
      </c>
    </row>
    <row r="869" spans="1:1" x14ac:dyDescent="0.4">
      <c r="A869" t="str">
        <f>HYPERLINK("\\10.12.11.20\TFO.FAIT.Share\# ITHELPDESK\전임자 파일\이남용\Oracle\product\10.1.0\Client_1\inventory\filemap\jdk\jre\bin\client")</f>
        <v>\\10.12.11.20\TFO.FAIT.Share\# ITHELPDESK\전임자 파일\이남용\Oracle\product\10.1.0\Client_1\inventory\filemap\jdk\jre\bin\client</v>
      </c>
    </row>
    <row r="870" spans="1:1" x14ac:dyDescent="0.4">
      <c r="A870" t="str">
        <f>HYPERLINK("\\10.12.11.20\TFO.FAIT.Share\# ITHELPDESK\전임자 파일\이남용\Oracle\product\10.1.0\Client_1\inventory\filemap\jdk\jre\bin\server")</f>
        <v>\\10.12.11.20\TFO.FAIT.Share\# ITHELPDESK\전임자 파일\이남용\Oracle\product\10.1.0\Client_1\inventory\filemap\jdk\jre\bin\server</v>
      </c>
    </row>
    <row r="871" spans="1:1" x14ac:dyDescent="0.4">
      <c r="A871" t="str">
        <f>HYPERLINK("\\10.12.11.20\TFO.FAIT.Share\# ITHELPDESK\전임자 파일\이남용\Oracle\product\10.1.0\Client_1\inventory\filemap\jdk\jre\javaws\resources")</f>
        <v>\\10.12.11.20\TFO.FAIT.Share\# ITHELPDESK\전임자 파일\이남용\Oracle\product\10.1.0\Client_1\inventory\filemap\jdk\jre\javaws\resources</v>
      </c>
    </row>
    <row r="872" spans="1:1" x14ac:dyDescent="0.4">
      <c r="A872" t="str">
        <f>HYPERLINK("\\10.12.11.20\TFO.FAIT.Share\# ITHELPDESK\전임자 파일\이남용\Oracle\product\10.1.0\Client_1\inventory\filemap\jdk\jre\lib\audio")</f>
        <v>\\10.12.11.20\TFO.FAIT.Share\# ITHELPDESK\전임자 파일\이남용\Oracle\product\10.1.0\Client_1\inventory\filemap\jdk\jre\lib\audio</v>
      </c>
    </row>
    <row r="873" spans="1:1" x14ac:dyDescent="0.4">
      <c r="A873" t="str">
        <f>HYPERLINK("\\10.12.11.20\TFO.FAIT.Share\# ITHELPDESK\전임자 파일\이남용\Oracle\product\10.1.0\Client_1\inventory\filemap\jdk\jre\lib\cmm")</f>
        <v>\\10.12.11.20\TFO.FAIT.Share\# ITHELPDESK\전임자 파일\이남용\Oracle\product\10.1.0\Client_1\inventory\filemap\jdk\jre\lib\cmm</v>
      </c>
    </row>
    <row r="874" spans="1:1" x14ac:dyDescent="0.4">
      <c r="A874" t="str">
        <f>HYPERLINK("\\10.12.11.20\TFO.FAIT.Share\# ITHELPDESK\전임자 파일\이남용\Oracle\product\10.1.0\Client_1\inventory\filemap\jdk\jre\lib\ext")</f>
        <v>\\10.12.11.20\TFO.FAIT.Share\# ITHELPDESK\전임자 파일\이남용\Oracle\product\10.1.0\Client_1\inventory\filemap\jdk\jre\lib\ext</v>
      </c>
    </row>
    <row r="875" spans="1:1" x14ac:dyDescent="0.4">
      <c r="A875" t="str">
        <f>HYPERLINK("\\10.12.11.20\TFO.FAIT.Share\# ITHELPDESK\전임자 파일\이남용\Oracle\product\10.1.0\Client_1\inventory\filemap\jdk\jre\lib\fonts")</f>
        <v>\\10.12.11.20\TFO.FAIT.Share\# ITHELPDESK\전임자 파일\이남용\Oracle\product\10.1.0\Client_1\inventory\filemap\jdk\jre\lib\fonts</v>
      </c>
    </row>
    <row r="876" spans="1:1" x14ac:dyDescent="0.4">
      <c r="A876" t="str">
        <f>HYPERLINK("\\10.12.11.20\TFO.FAIT.Share\# ITHELPDESK\전임자 파일\이남용\Oracle\product\10.1.0\Client_1\inventory\filemap\jdk\jre\lib\i386")</f>
        <v>\\10.12.11.20\TFO.FAIT.Share\# ITHELPDESK\전임자 파일\이남용\Oracle\product\10.1.0\Client_1\inventory\filemap\jdk\jre\lib\i386</v>
      </c>
    </row>
    <row r="877" spans="1:1" x14ac:dyDescent="0.4">
      <c r="A877" t="str">
        <f>HYPERLINK("\\10.12.11.20\TFO.FAIT.Share\# ITHELPDESK\전임자 파일\이남용\Oracle\product\10.1.0\Client_1\inventory\filemap\jdk\jre\lib\im")</f>
        <v>\\10.12.11.20\TFO.FAIT.Share\# ITHELPDESK\전임자 파일\이남용\Oracle\product\10.1.0\Client_1\inventory\filemap\jdk\jre\lib\im</v>
      </c>
    </row>
    <row r="878" spans="1:1" x14ac:dyDescent="0.4">
      <c r="A878" t="str">
        <f>HYPERLINK("\\10.12.11.20\TFO.FAIT.Share\# ITHELPDESK\전임자 파일\이남용\Oracle\product\10.1.0\Client_1\inventory\filemap\jdk\jre\lib\images")</f>
        <v>\\10.12.11.20\TFO.FAIT.Share\# ITHELPDESK\전임자 파일\이남용\Oracle\product\10.1.0\Client_1\inventory\filemap\jdk\jre\lib\images</v>
      </c>
    </row>
    <row r="879" spans="1:1" x14ac:dyDescent="0.4">
      <c r="A879" t="str">
        <f>HYPERLINK("\\10.12.11.20\TFO.FAIT.Share\# ITHELPDESK\전임자 파일\이남용\Oracle\product\10.1.0\Client_1\inventory\filemap\jdk\jre\lib\security")</f>
        <v>\\10.12.11.20\TFO.FAIT.Share\# ITHELPDESK\전임자 파일\이남용\Oracle\product\10.1.0\Client_1\inventory\filemap\jdk\jre\lib\security</v>
      </c>
    </row>
    <row r="880" spans="1:1" x14ac:dyDescent="0.4">
      <c r="A880" t="str">
        <f>HYPERLINK("\\10.12.11.20\TFO.FAIT.Share\# ITHELPDESK\전임자 파일\이남용\Oracle\product\10.1.0\Client_1\inventory\filemap\jdk\jre\lib\zi")</f>
        <v>\\10.12.11.20\TFO.FAIT.Share\# ITHELPDESK\전임자 파일\이남용\Oracle\product\10.1.0\Client_1\inventory\filemap\jdk\jre\lib\zi</v>
      </c>
    </row>
    <row r="881" spans="1:1" x14ac:dyDescent="0.4">
      <c r="A881" t="str">
        <f>HYPERLINK("\\10.12.11.20\TFO.FAIT.Share\# ITHELPDESK\전임자 파일\이남용\Oracle\product\10.1.0\Client_1\inventory\filemap\jdk\jre\lib\images\cursors")</f>
        <v>\\10.12.11.20\TFO.FAIT.Share\# ITHELPDESK\전임자 파일\이남용\Oracle\product\10.1.0\Client_1\inventory\filemap\jdk\jre\lib\images\cursors</v>
      </c>
    </row>
    <row r="882" spans="1:1" x14ac:dyDescent="0.4">
      <c r="A882" t="str">
        <f>HYPERLINK("\\10.12.11.20\TFO.FAIT.Share\# ITHELPDESK\전임자 파일\이남용\Oracle\product\10.1.0\Client_1\inventory\filemap\jdk\jre\lib\zi\africa")</f>
        <v>\\10.12.11.20\TFO.FAIT.Share\# ITHELPDESK\전임자 파일\이남용\Oracle\product\10.1.0\Client_1\inventory\filemap\jdk\jre\lib\zi\africa</v>
      </c>
    </row>
    <row r="883" spans="1:1" x14ac:dyDescent="0.4">
      <c r="A883" t="str">
        <f>HYPERLINK("\\10.12.11.20\TFO.FAIT.Share\# ITHELPDESK\전임자 파일\이남용\Oracle\product\10.1.0\Client_1\inventory\filemap\jdk\jre\lib\zi\america")</f>
        <v>\\10.12.11.20\TFO.FAIT.Share\# ITHELPDESK\전임자 파일\이남용\Oracle\product\10.1.0\Client_1\inventory\filemap\jdk\jre\lib\zi\america</v>
      </c>
    </row>
    <row r="884" spans="1:1" x14ac:dyDescent="0.4">
      <c r="A884" t="str">
        <f>HYPERLINK("\\10.12.11.20\TFO.FAIT.Share\# ITHELPDESK\전임자 파일\이남용\Oracle\product\10.1.0\Client_1\inventory\filemap\jdk\jre\lib\zi\antarctica")</f>
        <v>\\10.12.11.20\TFO.FAIT.Share\# ITHELPDESK\전임자 파일\이남용\Oracle\product\10.1.0\Client_1\inventory\filemap\jdk\jre\lib\zi\antarctica</v>
      </c>
    </row>
    <row r="885" spans="1:1" x14ac:dyDescent="0.4">
      <c r="A885" t="str">
        <f>HYPERLINK("\\10.12.11.20\TFO.FAIT.Share\# ITHELPDESK\전임자 파일\이남용\Oracle\product\10.1.0\Client_1\inventory\filemap\jdk\jre\lib\zi\asia")</f>
        <v>\\10.12.11.20\TFO.FAIT.Share\# ITHELPDESK\전임자 파일\이남용\Oracle\product\10.1.0\Client_1\inventory\filemap\jdk\jre\lib\zi\asia</v>
      </c>
    </row>
    <row r="886" spans="1:1" x14ac:dyDescent="0.4">
      <c r="A886" t="str">
        <f>HYPERLINK("\\10.12.11.20\TFO.FAIT.Share\# ITHELPDESK\전임자 파일\이남용\Oracle\product\10.1.0\Client_1\inventory\filemap\jdk\jre\lib\zi\atlantic")</f>
        <v>\\10.12.11.20\TFO.FAIT.Share\# ITHELPDESK\전임자 파일\이남용\Oracle\product\10.1.0\Client_1\inventory\filemap\jdk\jre\lib\zi\atlantic</v>
      </c>
    </row>
    <row r="887" spans="1:1" x14ac:dyDescent="0.4">
      <c r="A887" t="str">
        <f>HYPERLINK("\\10.12.11.20\TFO.FAIT.Share\# ITHELPDESK\전임자 파일\이남용\Oracle\product\10.1.0\Client_1\inventory\filemap\jdk\jre\lib\zi\australia")</f>
        <v>\\10.12.11.20\TFO.FAIT.Share\# ITHELPDESK\전임자 파일\이남용\Oracle\product\10.1.0\Client_1\inventory\filemap\jdk\jre\lib\zi\australia</v>
      </c>
    </row>
    <row r="888" spans="1:1" x14ac:dyDescent="0.4">
      <c r="A888" t="str">
        <f>HYPERLINK("\\10.12.11.20\TFO.FAIT.Share\# ITHELPDESK\전임자 파일\이남용\Oracle\product\10.1.0\Client_1\inventory\filemap\jdk\jre\lib\zi\etc")</f>
        <v>\\10.12.11.20\TFO.FAIT.Share\# ITHELPDESK\전임자 파일\이남용\Oracle\product\10.1.0\Client_1\inventory\filemap\jdk\jre\lib\zi\etc</v>
      </c>
    </row>
    <row r="889" spans="1:1" x14ac:dyDescent="0.4">
      <c r="A889" t="str">
        <f>HYPERLINK("\\10.12.11.20\TFO.FAIT.Share\# ITHELPDESK\전임자 파일\이남용\Oracle\product\10.1.0\Client_1\inventory\filemap\jdk\jre\lib\zi\europe")</f>
        <v>\\10.12.11.20\TFO.FAIT.Share\# ITHELPDESK\전임자 파일\이남용\Oracle\product\10.1.0\Client_1\inventory\filemap\jdk\jre\lib\zi\europe</v>
      </c>
    </row>
    <row r="890" spans="1:1" x14ac:dyDescent="0.4">
      <c r="A890" t="str">
        <f>HYPERLINK("\\10.12.11.20\TFO.FAIT.Share\# ITHELPDESK\전임자 파일\이남용\Oracle\product\10.1.0\Client_1\inventory\filemap\jdk\jre\lib\zi\indian")</f>
        <v>\\10.12.11.20\TFO.FAIT.Share\# ITHELPDESK\전임자 파일\이남용\Oracle\product\10.1.0\Client_1\inventory\filemap\jdk\jre\lib\zi\indian</v>
      </c>
    </row>
    <row r="891" spans="1:1" x14ac:dyDescent="0.4">
      <c r="A891" t="str">
        <f>HYPERLINK("\\10.12.11.20\TFO.FAIT.Share\# ITHELPDESK\전임자 파일\이남용\Oracle\product\10.1.0\Client_1\inventory\filemap\jdk\jre\lib\zi\pacific")</f>
        <v>\\10.12.11.20\TFO.FAIT.Share\# ITHELPDESK\전임자 파일\이남용\Oracle\product\10.1.0\Client_1\inventory\filemap\jdk\jre\lib\zi\pacific</v>
      </c>
    </row>
    <row r="892" spans="1:1" x14ac:dyDescent="0.4">
      <c r="A892" t="str">
        <f>HYPERLINK("\\10.12.11.20\TFO.FAIT.Share\# ITHELPDESK\전임자 파일\이남용\Oracle\product\10.1.0\Client_1\inventory\filemap\jdk\jre\lib\zi\america\indiana")</f>
        <v>\\10.12.11.20\TFO.FAIT.Share\# ITHELPDESK\전임자 파일\이남용\Oracle\product\10.1.0\Client_1\inventory\filemap\jdk\jre\lib\zi\america\indiana</v>
      </c>
    </row>
    <row r="893" spans="1:1" x14ac:dyDescent="0.4">
      <c r="A893" t="str">
        <f>HYPERLINK("\\10.12.11.20\TFO.FAIT.Share\# ITHELPDESK\전임자 파일\이남용\Oracle\product\10.1.0\Client_1\inventory\filemap\jdk\jre\lib\zi\america\kentucky")</f>
        <v>\\10.12.11.20\TFO.FAIT.Share\# ITHELPDESK\전임자 파일\이남용\Oracle\product\10.1.0\Client_1\inventory\filemap\jdk\jre\lib\zi\america\kentucky</v>
      </c>
    </row>
    <row r="894" spans="1:1" x14ac:dyDescent="0.4">
      <c r="A894" t="str">
        <f>HYPERLINK("\\10.12.11.20\TFO.FAIT.Share\# ITHELPDESK\전임자 파일\이남용\Oracle\product\10.1.0\Client_1\inventory\filemap\jdk\jre\lib\zi\america\north_dakota")</f>
        <v>\\10.12.11.20\TFO.FAIT.Share\# ITHELPDESK\전임자 파일\이남용\Oracle\product\10.1.0\Client_1\inventory\filemap\jdk\jre\lib\zi\america\north_dakota</v>
      </c>
    </row>
    <row r="895" spans="1:1" x14ac:dyDescent="0.4">
      <c r="A895" t="str">
        <f>HYPERLINK("\\10.12.11.20\TFO.FAIT.Share\# ITHELPDESK\전임자 파일\이남용\Oracle\product\10.1.0\Client_1\inventory\filemap\jre\1.4.2")</f>
        <v>\\10.12.11.20\TFO.FAIT.Share\# ITHELPDESK\전임자 파일\이남용\Oracle\product\10.1.0\Client_1\inventory\filemap\jre\1.4.2</v>
      </c>
    </row>
    <row r="896" spans="1:1" x14ac:dyDescent="0.4">
      <c r="A896" t="str">
        <f>HYPERLINK("\\10.12.11.20\TFO.FAIT.Share\# ITHELPDESK\전임자 파일\이남용\Oracle\product\10.1.0\Client_1\inventory\filemap\jre\1.4.2\bin")</f>
        <v>\\10.12.11.20\TFO.FAIT.Share\# ITHELPDESK\전임자 파일\이남용\Oracle\product\10.1.0\Client_1\inventory\filemap\jre\1.4.2\bin</v>
      </c>
    </row>
    <row r="897" spans="1:1" x14ac:dyDescent="0.4">
      <c r="A897" t="str">
        <f>HYPERLINK("\\10.12.11.20\TFO.FAIT.Share\# ITHELPDESK\전임자 파일\이남용\Oracle\product\10.1.0\Client_1\inventory\filemap\jre\1.4.2\javaws")</f>
        <v>\\10.12.11.20\TFO.FAIT.Share\# ITHELPDESK\전임자 파일\이남용\Oracle\product\10.1.0\Client_1\inventory\filemap\jre\1.4.2\javaws</v>
      </c>
    </row>
    <row r="898" spans="1:1" x14ac:dyDescent="0.4">
      <c r="A898" t="str">
        <f>HYPERLINK("\\10.12.11.20\TFO.FAIT.Share\# ITHELPDESK\전임자 파일\이남용\Oracle\product\10.1.0\Client_1\inventory\filemap\jre\1.4.2\lib")</f>
        <v>\\10.12.11.20\TFO.FAIT.Share\# ITHELPDESK\전임자 파일\이남용\Oracle\product\10.1.0\Client_1\inventory\filemap\jre\1.4.2\lib</v>
      </c>
    </row>
    <row r="899" spans="1:1" x14ac:dyDescent="0.4">
      <c r="A899" t="str">
        <f>HYPERLINK("\\10.12.11.20\TFO.FAIT.Share\# ITHELPDESK\전임자 파일\이남용\Oracle\product\10.1.0\Client_1\inventory\filemap\jre\1.4.2\bin\client")</f>
        <v>\\10.12.11.20\TFO.FAIT.Share\# ITHELPDESK\전임자 파일\이남용\Oracle\product\10.1.0\Client_1\inventory\filemap\jre\1.4.2\bin\client</v>
      </c>
    </row>
    <row r="900" spans="1:1" x14ac:dyDescent="0.4">
      <c r="A900" t="str">
        <f>HYPERLINK("\\10.12.11.20\TFO.FAIT.Share\# ITHELPDESK\전임자 파일\이남용\Oracle\product\10.1.0\Client_1\inventory\filemap\jre\1.4.2\javaws\resources")</f>
        <v>\\10.12.11.20\TFO.FAIT.Share\# ITHELPDESK\전임자 파일\이남용\Oracle\product\10.1.0\Client_1\inventory\filemap\jre\1.4.2\javaws\resources</v>
      </c>
    </row>
    <row r="901" spans="1:1" x14ac:dyDescent="0.4">
      <c r="A901" t="str">
        <f>HYPERLINK("\\10.12.11.20\TFO.FAIT.Share\# ITHELPDESK\전임자 파일\이남용\Oracle\product\10.1.0\Client_1\inventory\filemap\jre\1.4.2\lib\audio")</f>
        <v>\\10.12.11.20\TFO.FAIT.Share\# ITHELPDESK\전임자 파일\이남용\Oracle\product\10.1.0\Client_1\inventory\filemap\jre\1.4.2\lib\audio</v>
      </c>
    </row>
    <row r="902" spans="1:1" x14ac:dyDescent="0.4">
      <c r="A902" t="str">
        <f>HYPERLINK("\\10.12.11.20\TFO.FAIT.Share\# ITHELPDESK\전임자 파일\이남용\Oracle\product\10.1.0\Client_1\inventory\filemap\jre\1.4.2\lib\cmm")</f>
        <v>\\10.12.11.20\TFO.FAIT.Share\# ITHELPDESK\전임자 파일\이남용\Oracle\product\10.1.0\Client_1\inventory\filemap\jre\1.4.2\lib\cmm</v>
      </c>
    </row>
    <row r="903" spans="1:1" x14ac:dyDescent="0.4">
      <c r="A903" t="str">
        <f>HYPERLINK("\\10.12.11.20\TFO.FAIT.Share\# ITHELPDESK\전임자 파일\이남용\Oracle\product\10.1.0\Client_1\inventory\filemap\jre\1.4.2\lib\ext")</f>
        <v>\\10.12.11.20\TFO.FAIT.Share\# ITHELPDESK\전임자 파일\이남용\Oracle\product\10.1.0\Client_1\inventory\filemap\jre\1.4.2\lib\ext</v>
      </c>
    </row>
    <row r="904" spans="1:1" x14ac:dyDescent="0.4">
      <c r="A904" t="str">
        <f>HYPERLINK("\\10.12.11.20\TFO.FAIT.Share\# ITHELPDESK\전임자 파일\이남용\Oracle\product\10.1.0\Client_1\inventory\filemap\jre\1.4.2\lib\fonts")</f>
        <v>\\10.12.11.20\TFO.FAIT.Share\# ITHELPDESK\전임자 파일\이남용\Oracle\product\10.1.0\Client_1\inventory\filemap\jre\1.4.2\lib\fonts</v>
      </c>
    </row>
    <row r="905" spans="1:1" x14ac:dyDescent="0.4">
      <c r="A905" t="str">
        <f>HYPERLINK("\\10.12.11.20\TFO.FAIT.Share\# ITHELPDESK\전임자 파일\이남용\Oracle\product\10.1.0\Client_1\inventory\filemap\jre\1.4.2\lib\i386")</f>
        <v>\\10.12.11.20\TFO.FAIT.Share\# ITHELPDESK\전임자 파일\이남용\Oracle\product\10.1.0\Client_1\inventory\filemap\jre\1.4.2\lib\i386</v>
      </c>
    </row>
    <row r="906" spans="1:1" x14ac:dyDescent="0.4">
      <c r="A906" t="str">
        <f>HYPERLINK("\\10.12.11.20\TFO.FAIT.Share\# ITHELPDESK\전임자 파일\이남용\Oracle\product\10.1.0\Client_1\inventory\filemap\jre\1.4.2\lib\im")</f>
        <v>\\10.12.11.20\TFO.FAIT.Share\# ITHELPDESK\전임자 파일\이남용\Oracle\product\10.1.0\Client_1\inventory\filemap\jre\1.4.2\lib\im</v>
      </c>
    </row>
    <row r="907" spans="1:1" x14ac:dyDescent="0.4">
      <c r="A907" t="str">
        <f>HYPERLINK("\\10.12.11.20\TFO.FAIT.Share\# ITHELPDESK\전임자 파일\이남용\Oracle\product\10.1.0\Client_1\inventory\filemap\jre\1.4.2\lib\images")</f>
        <v>\\10.12.11.20\TFO.FAIT.Share\# ITHELPDESK\전임자 파일\이남용\Oracle\product\10.1.0\Client_1\inventory\filemap\jre\1.4.2\lib\images</v>
      </c>
    </row>
    <row r="908" spans="1:1" x14ac:dyDescent="0.4">
      <c r="A908" t="str">
        <f>HYPERLINK("\\10.12.11.20\TFO.FAIT.Share\# ITHELPDESK\전임자 파일\이남용\Oracle\product\10.1.0\Client_1\inventory\filemap\jre\1.4.2\lib\security")</f>
        <v>\\10.12.11.20\TFO.FAIT.Share\# ITHELPDESK\전임자 파일\이남용\Oracle\product\10.1.0\Client_1\inventory\filemap\jre\1.4.2\lib\security</v>
      </c>
    </row>
    <row r="909" spans="1:1" x14ac:dyDescent="0.4">
      <c r="A909" t="str">
        <f>HYPERLINK("\\10.12.11.20\TFO.FAIT.Share\# ITHELPDESK\전임자 파일\이남용\Oracle\product\10.1.0\Client_1\inventory\filemap\jre\1.4.2\lib\zi")</f>
        <v>\\10.12.11.20\TFO.FAIT.Share\# ITHELPDESK\전임자 파일\이남용\Oracle\product\10.1.0\Client_1\inventory\filemap\jre\1.4.2\lib\zi</v>
      </c>
    </row>
    <row r="910" spans="1:1" x14ac:dyDescent="0.4">
      <c r="A910" t="str">
        <f>HYPERLINK("\\10.12.11.20\TFO.FAIT.Share\# ITHELPDESK\전임자 파일\이남용\Oracle\product\10.1.0\Client_1\inventory\filemap\jre\1.4.2\lib\images\cursors")</f>
        <v>\\10.12.11.20\TFO.FAIT.Share\# ITHELPDESK\전임자 파일\이남용\Oracle\product\10.1.0\Client_1\inventory\filemap\jre\1.4.2\lib\images\cursors</v>
      </c>
    </row>
    <row r="911" spans="1:1" x14ac:dyDescent="0.4">
      <c r="A911" t="str">
        <f>HYPERLINK("\\10.12.11.20\TFO.FAIT.Share\# ITHELPDESK\전임자 파일\이남용\Oracle\product\10.1.0\Client_1\inventory\filemap\jre\1.4.2\lib\zi\africa")</f>
        <v>\\10.12.11.20\TFO.FAIT.Share\# ITHELPDESK\전임자 파일\이남용\Oracle\product\10.1.0\Client_1\inventory\filemap\jre\1.4.2\lib\zi\africa</v>
      </c>
    </row>
    <row r="912" spans="1:1" x14ac:dyDescent="0.4">
      <c r="A912" t="str">
        <f>HYPERLINK("\\10.12.11.20\TFO.FAIT.Share\# ITHELPDESK\전임자 파일\이남용\Oracle\product\10.1.0\Client_1\inventory\filemap\jre\1.4.2\lib\zi\america")</f>
        <v>\\10.12.11.20\TFO.FAIT.Share\# ITHELPDESK\전임자 파일\이남용\Oracle\product\10.1.0\Client_1\inventory\filemap\jre\1.4.2\lib\zi\america</v>
      </c>
    </row>
    <row r="913" spans="1:1" x14ac:dyDescent="0.4">
      <c r="A913" t="str">
        <f>HYPERLINK("\\10.12.11.20\TFO.FAIT.Share\# ITHELPDESK\전임자 파일\이남용\Oracle\product\10.1.0\Client_1\inventory\filemap\jre\1.4.2\lib\zi\antarctica")</f>
        <v>\\10.12.11.20\TFO.FAIT.Share\# ITHELPDESK\전임자 파일\이남용\Oracle\product\10.1.0\Client_1\inventory\filemap\jre\1.4.2\lib\zi\antarctica</v>
      </c>
    </row>
    <row r="914" spans="1:1" x14ac:dyDescent="0.4">
      <c r="A914" t="str">
        <f>HYPERLINK("\\10.12.11.20\TFO.FAIT.Share\# ITHELPDESK\전임자 파일\이남용\Oracle\product\10.1.0\Client_1\inventory\filemap\jre\1.4.2\lib\zi\asia")</f>
        <v>\\10.12.11.20\TFO.FAIT.Share\# ITHELPDESK\전임자 파일\이남용\Oracle\product\10.1.0\Client_1\inventory\filemap\jre\1.4.2\lib\zi\asia</v>
      </c>
    </row>
    <row r="915" spans="1:1" x14ac:dyDescent="0.4">
      <c r="A915" t="str">
        <f>HYPERLINK("\\10.12.11.20\TFO.FAIT.Share\# ITHELPDESK\전임자 파일\이남용\Oracle\product\10.1.0\Client_1\inventory\filemap\jre\1.4.2\lib\zi\atlantic")</f>
        <v>\\10.12.11.20\TFO.FAIT.Share\# ITHELPDESK\전임자 파일\이남용\Oracle\product\10.1.0\Client_1\inventory\filemap\jre\1.4.2\lib\zi\atlantic</v>
      </c>
    </row>
    <row r="916" spans="1:1" x14ac:dyDescent="0.4">
      <c r="A916" t="str">
        <f>HYPERLINK("\\10.12.11.20\TFO.FAIT.Share\# ITHELPDESK\전임자 파일\이남용\Oracle\product\10.1.0\Client_1\inventory\filemap\jre\1.4.2\lib\zi\australia")</f>
        <v>\\10.12.11.20\TFO.FAIT.Share\# ITHELPDESK\전임자 파일\이남용\Oracle\product\10.1.0\Client_1\inventory\filemap\jre\1.4.2\lib\zi\australia</v>
      </c>
    </row>
    <row r="917" spans="1:1" x14ac:dyDescent="0.4">
      <c r="A917" t="str">
        <f>HYPERLINK("\\10.12.11.20\TFO.FAIT.Share\# ITHELPDESK\전임자 파일\이남용\Oracle\product\10.1.0\Client_1\inventory\filemap\jre\1.4.2\lib\zi\etc")</f>
        <v>\\10.12.11.20\TFO.FAIT.Share\# ITHELPDESK\전임자 파일\이남용\Oracle\product\10.1.0\Client_1\inventory\filemap\jre\1.4.2\lib\zi\etc</v>
      </c>
    </row>
    <row r="918" spans="1:1" x14ac:dyDescent="0.4">
      <c r="A918" t="str">
        <f>HYPERLINK("\\10.12.11.20\TFO.FAIT.Share\# ITHELPDESK\전임자 파일\이남용\Oracle\product\10.1.0\Client_1\inventory\filemap\jre\1.4.2\lib\zi\europe")</f>
        <v>\\10.12.11.20\TFO.FAIT.Share\# ITHELPDESK\전임자 파일\이남용\Oracle\product\10.1.0\Client_1\inventory\filemap\jre\1.4.2\lib\zi\europe</v>
      </c>
    </row>
    <row r="919" spans="1:1" x14ac:dyDescent="0.4">
      <c r="A919" t="str">
        <f>HYPERLINK("\\10.12.11.20\TFO.FAIT.Share\# ITHELPDESK\전임자 파일\이남용\Oracle\product\10.1.0\Client_1\inventory\filemap\jre\1.4.2\lib\zi\indian")</f>
        <v>\\10.12.11.20\TFO.FAIT.Share\# ITHELPDESK\전임자 파일\이남용\Oracle\product\10.1.0\Client_1\inventory\filemap\jre\1.4.2\lib\zi\indian</v>
      </c>
    </row>
    <row r="920" spans="1:1" x14ac:dyDescent="0.4">
      <c r="A920" t="str">
        <f>HYPERLINK("\\10.12.11.20\TFO.FAIT.Share\# ITHELPDESK\전임자 파일\이남용\Oracle\product\10.1.0\Client_1\inventory\filemap\jre\1.4.2\lib\zi\pacific")</f>
        <v>\\10.12.11.20\TFO.FAIT.Share\# ITHELPDESK\전임자 파일\이남용\Oracle\product\10.1.0\Client_1\inventory\filemap\jre\1.4.2\lib\zi\pacific</v>
      </c>
    </row>
    <row r="921" spans="1:1" x14ac:dyDescent="0.4">
      <c r="A921" t="str">
        <f>HYPERLINK("\\10.12.11.20\TFO.FAIT.Share\# ITHELPDESK\전임자 파일\이남용\Oracle\product\10.1.0\Client_1\inventory\filemap\jre\1.4.2\lib\zi\america\indiana")</f>
        <v>\\10.12.11.20\TFO.FAIT.Share\# ITHELPDESK\전임자 파일\이남용\Oracle\product\10.1.0\Client_1\inventory\filemap\jre\1.4.2\lib\zi\america\indiana</v>
      </c>
    </row>
    <row r="922" spans="1:1" x14ac:dyDescent="0.4">
      <c r="A922" t="str">
        <f>HYPERLINK("\\10.12.11.20\TFO.FAIT.Share\# ITHELPDESK\전임자 파일\이남용\Oracle\product\10.1.0\Client_1\inventory\filemap\jre\1.4.2\lib\zi\america\kentucky")</f>
        <v>\\10.12.11.20\TFO.FAIT.Share\# ITHELPDESK\전임자 파일\이남용\Oracle\product\10.1.0\Client_1\inventory\filemap\jre\1.4.2\lib\zi\america\kentucky</v>
      </c>
    </row>
    <row r="923" spans="1:1" x14ac:dyDescent="0.4">
      <c r="A923" t="str">
        <f>HYPERLINK("\\10.12.11.20\TFO.FAIT.Share\# ITHELPDESK\전임자 파일\이남용\Oracle\product\10.1.0\Client_1\inventory\filemap\jre\1.4.2\lib\zi\america\north_dakota")</f>
        <v>\\10.12.11.20\TFO.FAIT.Share\# ITHELPDESK\전임자 파일\이남용\Oracle\product\10.1.0\Client_1\inventory\filemap\jre\1.4.2\lib\zi\america\north_dakota</v>
      </c>
    </row>
    <row r="924" spans="1:1" x14ac:dyDescent="0.4">
      <c r="A924" t="str">
        <f>HYPERLINK("\\10.12.11.20\TFO.FAIT.Share\# ITHELPDESK\전임자 파일\이남용\Oracle\product\10.1.0\Client_1\inventory\filemap\ldap\mesg")</f>
        <v>\\10.12.11.20\TFO.FAIT.Share\# ITHELPDESK\전임자 파일\이남용\Oracle\product\10.1.0\Client_1\inventory\filemap\ldap\mesg</v>
      </c>
    </row>
    <row r="925" spans="1:1" x14ac:dyDescent="0.4">
      <c r="A925" t="str">
        <f>HYPERLINK("\\10.12.11.20\TFO.FAIT.Share\# ITHELPDESK\전임자 파일\이남용\Oracle\product\10.1.0\Client_1\inventory\filemap\ldap\schema")</f>
        <v>\\10.12.11.20\TFO.FAIT.Share\# ITHELPDESK\전임자 파일\이남용\Oracle\product\10.1.0\Client_1\inventory\filemap\ldap\schema</v>
      </c>
    </row>
    <row r="926" spans="1:1" x14ac:dyDescent="0.4">
      <c r="A926" t="str">
        <f>HYPERLINK("\\10.12.11.20\TFO.FAIT.Share\# ITHELPDESK\전임자 파일\이남용\Oracle\product\10.1.0\Client_1\inventory\filemap\ldap\schema\ad")</f>
        <v>\\10.12.11.20\TFO.FAIT.Share\# ITHELPDESK\전임자 파일\이남용\Oracle\product\10.1.0\Client_1\inventory\filemap\ldap\schema\ad</v>
      </c>
    </row>
    <row r="927" spans="1:1" x14ac:dyDescent="0.4">
      <c r="A927" t="str">
        <f>HYPERLINK("\\10.12.11.20\TFO.FAIT.Share\# ITHELPDESK\전임자 파일\이남용\Oracle\product\10.1.0\Client_1\inventory\filemap\ldap\schema\oid")</f>
        <v>\\10.12.11.20\TFO.FAIT.Share\# ITHELPDESK\전임자 파일\이남용\Oracle\product\10.1.0\Client_1\inventory\filemap\ldap\schema\oid</v>
      </c>
    </row>
    <row r="928" spans="1:1" x14ac:dyDescent="0.4">
      <c r="A928" t="str">
        <f>HYPERLINK("\\10.12.11.20\TFO.FAIT.Share\# ITHELPDESK\전임자 파일\이남용\Oracle\product\10.1.0\Client_1\inventory\filemap\mmc snap-ins\administration assistant")</f>
        <v>\\10.12.11.20\TFO.FAIT.Share\# ITHELPDESK\전임자 파일\이남용\Oracle\product\10.1.0\Client_1\inventory\filemap\mmc snap-ins\administration assistant</v>
      </c>
    </row>
    <row r="929" spans="1:1" x14ac:dyDescent="0.4">
      <c r="A929" t="str">
        <f>HYPERLINK("\\10.12.11.20\TFO.FAIT.Share\# ITHELPDESK\전임자 파일\이남용\Oracle\product\10.1.0\Client_1\inventory\filemap\mmc snap-ins\performance monitor")</f>
        <v>\\10.12.11.20\TFO.FAIT.Share\# ITHELPDESK\전임자 파일\이남용\Oracle\product\10.1.0\Client_1\inventory\filemap\mmc snap-ins\performance monitor</v>
      </c>
    </row>
    <row r="930" spans="1:1" x14ac:dyDescent="0.4">
      <c r="A930" t="str">
        <f>HYPERLINK("\\10.12.11.20\TFO.FAIT.Share\# ITHELPDESK\전임자 파일\이남용\Oracle\product\10.1.0\Client_1\inventory\filemap\mmc snap-ins\primary snap-in")</f>
        <v>\\10.12.11.20\TFO.FAIT.Share\# ITHELPDESK\전임자 파일\이남용\Oracle\product\10.1.0\Client_1\inventory\filemap\mmc snap-ins\primary snap-in</v>
      </c>
    </row>
    <row r="931" spans="1:1" x14ac:dyDescent="0.4">
      <c r="A931" t="str">
        <f>HYPERLINK("\\10.12.11.20\TFO.FAIT.Share\# ITHELPDESK\전임자 파일\이남용\Oracle\product\10.1.0\Client_1\inventory\filemap\mmc snap-ins\primary snap-in\html")</f>
        <v>\\10.12.11.20\TFO.FAIT.Share\# ITHELPDESK\전임자 파일\이남용\Oracle\product\10.1.0\Client_1\inventory\filemap\mmc snap-ins\primary snap-in\html</v>
      </c>
    </row>
    <row r="932" spans="1:1" x14ac:dyDescent="0.4">
      <c r="A932" t="str">
        <f>HYPERLINK("\\10.12.11.20\TFO.FAIT.Share\# ITHELPDESK\전임자 파일\이남용\Oracle\product\10.1.0\Client_1\inventory\filemap\mmc snap-ins\primary snap-in\html\oaa")</f>
        <v>\\10.12.11.20\TFO.FAIT.Share\# ITHELPDESK\전임자 파일\이남용\Oracle\product\10.1.0\Client_1\inventory\filemap\mmc snap-ins\primary snap-in\html\oaa</v>
      </c>
    </row>
    <row r="933" spans="1:1" x14ac:dyDescent="0.4">
      <c r="A933" t="str">
        <f>HYPERLINK("\\10.12.11.20\TFO.FAIT.Share\# ITHELPDESK\전임자 파일\이남용\Oracle\product\10.1.0\Client_1\inventory\filemap\mmc snap-ins\primary snap-in\html\oaa\ko")</f>
        <v>\\10.12.11.20\TFO.FAIT.Share\# ITHELPDESK\전임자 파일\이남용\Oracle\product\10.1.0\Client_1\inventory\filemap\mmc snap-ins\primary snap-in\html\oaa\ko</v>
      </c>
    </row>
    <row r="934" spans="1:1" x14ac:dyDescent="0.4">
      <c r="A934" t="str">
        <f>HYPERLINK("\\10.12.11.20\TFO.FAIT.Share\# ITHELPDESK\전임자 파일\이남용\Oracle\product\10.1.0\Client_1\inventory\filemap\mmc snap-ins\primary snap-in\html\oaa\us")</f>
        <v>\\10.12.11.20\TFO.FAIT.Share\# ITHELPDESK\전임자 파일\이남용\Oracle\product\10.1.0\Client_1\inventory\filemap\mmc snap-ins\primary snap-in\html\oaa\us</v>
      </c>
    </row>
    <row r="935" spans="1:1" x14ac:dyDescent="0.4">
      <c r="A935" t="str">
        <f>HYPERLINK("\\10.12.11.20\TFO.FAIT.Share\# ITHELPDESK\전임자 파일\이남용\Oracle\product\10.1.0\Client_1\inventory\filemap\network\admin")</f>
        <v>\\10.12.11.20\TFO.FAIT.Share\# ITHELPDESK\전임자 파일\이남용\Oracle\product\10.1.0\Client_1\inventory\filemap\network\admin</v>
      </c>
    </row>
    <row r="936" spans="1:1" x14ac:dyDescent="0.4">
      <c r="A936" t="str">
        <f>HYPERLINK("\\10.12.11.20\TFO.FAIT.Share\# ITHELPDESK\전임자 파일\이남용\Oracle\product\10.1.0\Client_1\inventory\filemap\network\doc")</f>
        <v>\\10.12.11.20\TFO.FAIT.Share\# ITHELPDESK\전임자 파일\이남용\Oracle\product\10.1.0\Client_1\inventory\filemap\network\doc</v>
      </c>
    </row>
    <row r="937" spans="1:1" x14ac:dyDescent="0.4">
      <c r="A937" t="str">
        <f>HYPERLINK("\\10.12.11.20\TFO.FAIT.Share\# ITHELPDESK\전임자 파일\이남용\Oracle\product\10.1.0\Client_1\inventory\filemap\network\install")</f>
        <v>\\10.12.11.20\TFO.FAIT.Share\# ITHELPDESK\전임자 파일\이남용\Oracle\product\10.1.0\Client_1\inventory\filemap\network\install</v>
      </c>
    </row>
    <row r="938" spans="1:1" x14ac:dyDescent="0.4">
      <c r="A938" t="str">
        <f>HYPERLINK("\\10.12.11.20\TFO.FAIT.Share\# ITHELPDESK\전임자 파일\이남용\Oracle\product\10.1.0\Client_1\inventory\filemap\network\jlib")</f>
        <v>\\10.12.11.20\TFO.FAIT.Share\# ITHELPDESK\전임자 파일\이남용\Oracle\product\10.1.0\Client_1\inventory\filemap\network\jlib</v>
      </c>
    </row>
    <row r="939" spans="1:1" x14ac:dyDescent="0.4">
      <c r="A939" t="str">
        <f>HYPERLINK("\\10.12.11.20\TFO.FAIT.Share\# ITHELPDESK\전임자 파일\이남용\Oracle\product\10.1.0\Client_1\inventory\filemap\network\mesg")</f>
        <v>\\10.12.11.20\TFO.FAIT.Share\# ITHELPDESK\전임자 파일\이남용\Oracle\product\10.1.0\Client_1\inventory\filemap\network\mesg</v>
      </c>
    </row>
    <row r="940" spans="1:1" x14ac:dyDescent="0.4">
      <c r="A940" t="str">
        <f>HYPERLINK("\\10.12.11.20\TFO.FAIT.Share\# ITHELPDESK\전임자 파일\이남용\Oracle\product\10.1.0\Client_1\inventory\filemap\network\tools")</f>
        <v>\\10.12.11.20\TFO.FAIT.Share\# ITHELPDESK\전임자 파일\이남용\Oracle\product\10.1.0\Client_1\inventory\filemap\network\tools</v>
      </c>
    </row>
    <row r="941" spans="1:1" x14ac:dyDescent="0.4">
      <c r="A941" t="str">
        <f>HYPERLINK("\\10.12.11.20\TFO.FAIT.Share\# ITHELPDESK\전임자 파일\이남용\Oracle\product\10.1.0\Client_1\inventory\filemap\network\admin\sample")</f>
        <v>\\10.12.11.20\TFO.FAIT.Share\# ITHELPDESK\전임자 파일\이남용\Oracle\product\10.1.0\Client_1\inventory\filemap\network\admin\sample</v>
      </c>
    </row>
    <row r="942" spans="1:1" x14ac:dyDescent="0.4">
      <c r="A942" t="str">
        <f>HYPERLINK("\\10.12.11.20\TFO.FAIT.Share\# ITHELPDESK\전임자 파일\이남용\Oracle\product\10.1.0\Client_1\inventory\filemap\network\tools\help")</f>
        <v>\\10.12.11.20\TFO.FAIT.Share\# ITHELPDESK\전임자 파일\이남용\Oracle\product\10.1.0\Client_1\inventory\filemap\network\tools\help</v>
      </c>
    </row>
    <row r="943" spans="1:1" x14ac:dyDescent="0.4">
      <c r="A943" t="str">
        <f>HYPERLINK("\\10.12.11.20\TFO.FAIT.Share\# ITHELPDESK\전임자 파일\이남용\Oracle\product\10.1.0\Client_1\inventory\filemap\network\tools\images")</f>
        <v>\\10.12.11.20\TFO.FAIT.Share\# ITHELPDESK\전임자 파일\이남용\Oracle\product\10.1.0\Client_1\inventory\filemap\network\tools\images</v>
      </c>
    </row>
    <row r="944" spans="1:1" x14ac:dyDescent="0.4">
      <c r="A944" t="str">
        <f>HYPERLINK("\\10.12.11.20\TFO.FAIT.Share\# ITHELPDESK\전임자 파일\이남용\Oracle\product\10.1.0\Client_1\inventory\filemap\network\tools\help\ca")</f>
        <v>\\10.12.11.20\TFO.FAIT.Share\# ITHELPDESK\전임자 파일\이남용\Oracle\product\10.1.0\Client_1\inventory\filemap\network\tools\help\ca</v>
      </c>
    </row>
    <row r="945" spans="1:1" x14ac:dyDescent="0.4">
      <c r="A945" t="str">
        <f>HYPERLINK("\\10.12.11.20\TFO.FAIT.Share\# ITHELPDESK\전임자 파일\이남용\Oracle\product\10.1.0\Client_1\inventory\filemap\network\tools\help\mgr")</f>
        <v>\\10.12.11.20\TFO.FAIT.Share\# ITHELPDESK\전임자 파일\이남용\Oracle\product\10.1.0\Client_1\inventory\filemap\network\tools\help\mgr</v>
      </c>
    </row>
    <row r="946" spans="1:1" x14ac:dyDescent="0.4">
      <c r="A946" t="str">
        <f>HYPERLINK("\\10.12.11.20\TFO.FAIT.Share\# ITHELPDESK\전임자 파일\이남용\Oracle\product\10.1.0\Client_1\inventory\filemap\network\tools\help\ca\help")</f>
        <v>\\10.12.11.20\TFO.FAIT.Share\# ITHELPDESK\전임자 파일\이남용\Oracle\product\10.1.0\Client_1\inventory\filemap\network\tools\help\ca\help</v>
      </c>
    </row>
    <row r="947" spans="1:1" x14ac:dyDescent="0.4">
      <c r="A947" t="str">
        <f>HYPERLINK("\\10.12.11.20\TFO.FAIT.Share\# ITHELPDESK\전임자 파일\이남용\Oracle\product\10.1.0\Client_1\inventory\filemap\network\tools\help\ca\help_ko")</f>
        <v>\\10.12.11.20\TFO.FAIT.Share\# ITHELPDESK\전임자 파일\이남용\Oracle\product\10.1.0\Client_1\inventory\filemap\network\tools\help\ca\help_ko</v>
      </c>
    </row>
    <row r="948" spans="1:1" x14ac:dyDescent="0.4">
      <c r="A948" t="str">
        <f>HYPERLINK("\\10.12.11.20\TFO.FAIT.Share\# ITHELPDESK\전임자 파일\이남용\Oracle\product\10.1.0\Client_1\inventory\filemap\network\tools\help\mgr\help")</f>
        <v>\\10.12.11.20\TFO.FAIT.Share\# ITHELPDESK\전임자 파일\이남용\Oracle\product\10.1.0\Client_1\inventory\filemap\network\tools\help\mgr\help</v>
      </c>
    </row>
    <row r="949" spans="1:1" x14ac:dyDescent="0.4">
      <c r="A949" t="str">
        <f>HYPERLINK("\\10.12.11.20\TFO.FAIT.Share\# ITHELPDESK\전임자 파일\이남용\Oracle\product\10.1.0\Client_1\inventory\filemap\network\tools\help\mgr\help_ko")</f>
        <v>\\10.12.11.20\TFO.FAIT.Share\# ITHELPDESK\전임자 파일\이남용\Oracle\product\10.1.0\Client_1\inventory\filemap\network\tools\help\mgr\help_ko</v>
      </c>
    </row>
    <row r="950" spans="1:1" x14ac:dyDescent="0.4">
      <c r="A950" t="str">
        <f>HYPERLINK("\\10.12.11.20\TFO.FAIT.Share\# ITHELPDESK\전임자 파일\이남용\Oracle\product\10.1.0\Client_1\inventory\filemap\nls\data")</f>
        <v>\\10.12.11.20\TFO.FAIT.Share\# ITHELPDESK\전임자 파일\이남용\Oracle\product\10.1.0\Client_1\inventory\filemap\nls\data</v>
      </c>
    </row>
    <row r="951" spans="1:1" x14ac:dyDescent="0.4">
      <c r="A951" t="str">
        <f>HYPERLINK("\\10.12.11.20\TFO.FAIT.Share\# ITHELPDESK\전임자 파일\이남용\Oracle\product\10.1.0\Client_1\inventory\filemap\nls\lbuilder")</f>
        <v>\\10.12.11.20\TFO.FAIT.Share\# ITHELPDESK\전임자 파일\이남용\Oracle\product\10.1.0\Client_1\inventory\filemap\nls\lbuilder</v>
      </c>
    </row>
    <row r="952" spans="1:1" x14ac:dyDescent="0.4">
      <c r="A952" t="str">
        <f>HYPERLINK("\\10.12.11.20\TFO.FAIT.Share\# ITHELPDESK\전임자 파일\이남용\Oracle\product\10.1.0\Client_1\inventory\filemap\nls\mesg")</f>
        <v>\\10.12.11.20\TFO.FAIT.Share\# ITHELPDESK\전임자 파일\이남용\Oracle\product\10.1.0\Client_1\inventory\filemap\nls\mesg</v>
      </c>
    </row>
    <row r="953" spans="1:1" x14ac:dyDescent="0.4">
      <c r="A953" t="str">
        <f>HYPERLINK("\\10.12.11.20\TFO.FAIT.Share\# ITHELPDESK\전임자 파일\이남용\Oracle\product\10.1.0\Client_1\inventory\filemap\nls\data\old")</f>
        <v>\\10.12.11.20\TFO.FAIT.Share\# ITHELPDESK\전임자 파일\이남용\Oracle\product\10.1.0\Client_1\inventory\filemap\nls\data\old</v>
      </c>
    </row>
    <row r="954" spans="1:1" x14ac:dyDescent="0.4">
      <c r="A954" t="str">
        <f>HYPERLINK("\\10.12.11.20\TFO.FAIT.Share\# ITHELPDESK\전임자 파일\이남용\Oracle\product\10.1.0\Client_1\inventory\filemap\nls\lbuilder\jlib")</f>
        <v>\\10.12.11.20\TFO.FAIT.Share\# ITHELPDESK\전임자 파일\이남용\Oracle\product\10.1.0\Client_1\inventory\filemap\nls\lbuilder\jlib</v>
      </c>
    </row>
    <row r="955" spans="1:1" x14ac:dyDescent="0.4">
      <c r="A955" t="str">
        <f>HYPERLINK("\\10.12.11.20\TFO.FAIT.Share\# ITHELPDESK\전임자 파일\이남용\Oracle\product\10.1.0\Client_1\inventory\filemap\oci\include")</f>
        <v>\\10.12.11.20\TFO.FAIT.Share\# ITHELPDESK\전임자 파일\이남용\Oracle\product\10.1.0\Client_1\inventory\filemap\oci\include</v>
      </c>
    </row>
    <row r="956" spans="1:1" x14ac:dyDescent="0.4">
      <c r="A956" t="str">
        <f>HYPERLINK("\\10.12.11.20\TFO.FAIT.Share\# ITHELPDESK\전임자 파일\이남용\Oracle\product\10.1.0\Client_1\inventory\filemap\odbc\help")</f>
        <v>\\10.12.11.20\TFO.FAIT.Share\# ITHELPDESK\전임자 파일\이남용\Oracle\product\10.1.0\Client_1\inventory\filemap\odbc\help</v>
      </c>
    </row>
    <row r="957" spans="1:1" x14ac:dyDescent="0.4">
      <c r="A957" t="str">
        <f>HYPERLINK("\\10.12.11.20\TFO.FAIT.Share\# ITHELPDESK\전임자 파일\이남용\Oracle\product\10.1.0\Client_1\inventory\filemap\odbc\html")</f>
        <v>\\10.12.11.20\TFO.FAIT.Share\# ITHELPDESK\전임자 파일\이남용\Oracle\product\10.1.0\Client_1\inventory\filemap\odbc\html</v>
      </c>
    </row>
    <row r="958" spans="1:1" x14ac:dyDescent="0.4">
      <c r="A958" t="str">
        <f>HYPERLINK("\\10.12.11.20\TFO.FAIT.Share\# ITHELPDESK\전임자 파일\이남용\Oracle\product\10.1.0\Client_1\inventory\filemap\odbc\mesg")</f>
        <v>\\10.12.11.20\TFO.FAIT.Share\# ITHELPDESK\전임자 파일\이남용\Oracle\product\10.1.0\Client_1\inventory\filemap\odbc\mesg</v>
      </c>
    </row>
    <row r="959" spans="1:1" x14ac:dyDescent="0.4">
      <c r="A959" t="str">
        <f>HYPERLINK("\\10.12.11.20\TFO.FAIT.Share\# ITHELPDESK\전임자 파일\이남용\Oracle\product\10.1.0\Client_1\inventory\filemap\odp.net\doc")</f>
        <v>\\10.12.11.20\TFO.FAIT.Share\# ITHELPDESK\전임자 파일\이남용\Oracle\product\10.1.0\Client_1\inventory\filemap\odp.net\doc</v>
      </c>
    </row>
    <row r="960" spans="1:1" x14ac:dyDescent="0.4">
      <c r="A960" t="str">
        <f>HYPERLINK("\\10.12.11.20\TFO.FAIT.Share\# ITHELPDESK\전임자 파일\이남용\Oracle\product\10.1.0\Client_1\inventory\filemap\odp.net\help")</f>
        <v>\\10.12.11.20\TFO.FAIT.Share\# ITHELPDESK\전임자 파일\이남용\Oracle\product\10.1.0\Client_1\inventory\filemap\odp.net\help</v>
      </c>
    </row>
    <row r="961" spans="1:1" x14ac:dyDescent="0.4">
      <c r="A961" t="str">
        <f>HYPERLINK("\\10.12.11.20\TFO.FAIT.Share\# ITHELPDESK\전임자 파일\이남용\Oracle\product\10.1.0\Client_1\inventory\filemap\odp.net\resources")</f>
        <v>\\10.12.11.20\TFO.FAIT.Share\# ITHELPDESK\전임자 파일\이남용\Oracle\product\10.1.0\Client_1\inventory\filemap\odp.net\resources</v>
      </c>
    </row>
    <row r="962" spans="1:1" x14ac:dyDescent="0.4">
      <c r="A962" t="str">
        <f>HYPERLINK("\\10.12.11.20\TFO.FAIT.Share\# ITHELPDESK\전임자 파일\이남용\Oracle\product\10.1.0\Client_1\inventory\filemap\odp.net\samples")</f>
        <v>\\10.12.11.20\TFO.FAIT.Share\# ITHELPDESK\전임자 파일\이남용\Oracle\product\10.1.0\Client_1\inventory\filemap\odp.net\samples</v>
      </c>
    </row>
    <row r="963" spans="1:1" x14ac:dyDescent="0.4">
      <c r="A963" t="str">
        <f>HYPERLINK("\\10.12.11.20\TFO.FAIT.Share\# ITHELPDESK\전임자 파일\이남용\Oracle\product\10.1.0\Client_1\inventory\filemap\odp.net\resources\ko")</f>
        <v>\\10.12.11.20\TFO.FAIT.Share\# ITHELPDESK\전임자 파일\이남용\Oracle\product\10.1.0\Client_1\inventory\filemap\odp.net\resources\ko</v>
      </c>
    </row>
    <row r="964" spans="1:1" x14ac:dyDescent="0.4">
      <c r="A964" t="str">
        <f>HYPERLINK("\\10.12.11.20\TFO.FAIT.Share\# ITHELPDESK\전임자 파일\이남용\Oracle\product\10.1.0\Client_1\inventory\filemap\odp.net\samples\arraybind")</f>
        <v>\\10.12.11.20\TFO.FAIT.Share\# ITHELPDESK\전임자 파일\이남용\Oracle\product\10.1.0\Client_1\inventory\filemap\odp.net\samples\arraybind</v>
      </c>
    </row>
    <row r="965" spans="1:1" x14ac:dyDescent="0.4">
      <c r="A965" t="str">
        <f>HYPERLINK("\\10.12.11.20\TFO.FAIT.Share\# ITHELPDESK\전임자 파일\이남용\Oracle\product\10.1.0\Client_1\inventory\filemap\odp.net\samples\assocarray")</f>
        <v>\\10.12.11.20\TFO.FAIT.Share\# ITHELPDESK\전임자 파일\이남용\Oracle\product\10.1.0\Client_1\inventory\filemap\odp.net\samples\assocarray</v>
      </c>
    </row>
    <row r="966" spans="1:1" x14ac:dyDescent="0.4">
      <c r="A966" t="str">
        <f>HYPERLINK("\\10.12.11.20\TFO.FAIT.Share\# ITHELPDESK\전임자 파일\이남용\Oracle\product\10.1.0\Client_1\inventory\filemap\odp.net\samples\dataset")</f>
        <v>\\10.12.11.20\TFO.FAIT.Share\# ITHELPDESK\전임자 파일\이남용\Oracle\product\10.1.0\Client_1\inventory\filemap\odp.net\samples\dataset</v>
      </c>
    </row>
    <row r="967" spans="1:1" x14ac:dyDescent="0.4">
      <c r="A967" t="str">
        <f>HYPERLINK("\\10.12.11.20\TFO.FAIT.Share\# ITHELPDESK\전임자 파일\이남용\Oracle\product\10.1.0\Client_1\inventory\filemap\odp.net\samples\eventhandler")</f>
        <v>\\10.12.11.20\TFO.FAIT.Share\# ITHELPDESK\전임자 파일\이남용\Oracle\product\10.1.0\Client_1\inventory\filemap\odp.net\samples\eventhandler</v>
      </c>
    </row>
    <row r="968" spans="1:1" x14ac:dyDescent="0.4">
      <c r="A968" t="str">
        <f>HYPERLINK("\\10.12.11.20\TFO.FAIT.Share\# ITHELPDESK\전임자 파일\이남용\Oracle\product\10.1.0\Client_1\inventory\filemap\odp.net\samples\globalization")</f>
        <v>\\10.12.11.20\TFO.FAIT.Share\# ITHELPDESK\전임자 파일\이남용\Oracle\product\10.1.0\Client_1\inventory\filemap\odp.net\samples\globalization</v>
      </c>
    </row>
    <row r="969" spans="1:1" x14ac:dyDescent="0.4">
      <c r="A969" t="str">
        <f>HYPERLINK("\\10.12.11.20\TFO.FAIT.Share\# ITHELPDESK\전임자 파일\이남용\Oracle\product\10.1.0\Client_1\inventory\filemap\odp.net\samples\lob")</f>
        <v>\\10.12.11.20\TFO.FAIT.Share\# ITHELPDESK\전임자 파일\이남용\Oracle\product\10.1.0\Client_1\inventory\filemap\odp.net\samples\lob</v>
      </c>
    </row>
    <row r="970" spans="1:1" x14ac:dyDescent="0.4">
      <c r="A970" t="str">
        <f>HYPERLINK("\\10.12.11.20\TFO.FAIT.Share\# ITHELPDESK\전임자 파일\이남용\Oracle\product\10.1.0\Client_1\inventory\filemap\odp.net\samples\refcursor")</f>
        <v>\\10.12.11.20\TFO.FAIT.Share\# ITHELPDESK\전임자 파일\이남용\Oracle\product\10.1.0\Client_1\inventory\filemap\odp.net\samples\refcursor</v>
      </c>
    </row>
    <row r="971" spans="1:1" x14ac:dyDescent="0.4">
      <c r="A971" t="str">
        <f>HYPERLINK("\\10.12.11.20\TFO.FAIT.Share\# ITHELPDESK\전임자 파일\이남용\Oracle\product\10.1.0\Client_1\inventory\filemap\odp.net\samples\taf")</f>
        <v>\\10.12.11.20\TFO.FAIT.Share\# ITHELPDESK\전임자 파일\이남용\Oracle\product\10.1.0\Client_1\inventory\filemap\odp.net\samples\taf</v>
      </c>
    </row>
    <row r="972" spans="1:1" x14ac:dyDescent="0.4">
      <c r="A972" t="str">
        <f>HYPERLINK("\\10.12.11.20\TFO.FAIT.Share\# ITHELPDESK\전임자 파일\이남용\Oracle\product\10.1.0\Client_1\inventory\filemap\odp.net\samples\transaction")</f>
        <v>\\10.12.11.20\TFO.FAIT.Share\# ITHELPDESK\전임자 파일\이남용\Oracle\product\10.1.0\Client_1\inventory\filemap\odp.net\samples\transaction</v>
      </c>
    </row>
    <row r="973" spans="1:1" x14ac:dyDescent="0.4">
      <c r="A973" t="str">
        <f>HYPERLINK("\\10.12.11.20\TFO.FAIT.Share\# ITHELPDESK\전임자 파일\이남용\Oracle\product\10.1.0\Client_1\inventory\filemap\odp.net\samples\webservice")</f>
        <v>\\10.12.11.20\TFO.FAIT.Share\# ITHELPDESK\전임자 파일\이남용\Oracle\product\10.1.0\Client_1\inventory\filemap\odp.net\samples\webservice</v>
      </c>
    </row>
    <row r="974" spans="1:1" x14ac:dyDescent="0.4">
      <c r="A974" t="str">
        <f>HYPERLINK("\\10.12.11.20\TFO.FAIT.Share\# ITHELPDESK\전임자 파일\이남용\Oracle\product\10.1.0\Client_1\inventory\filemap\odp.net\samples\xml")</f>
        <v>\\10.12.11.20\TFO.FAIT.Share\# ITHELPDESK\전임자 파일\이남용\Oracle\product\10.1.0\Client_1\inventory\filemap\odp.net\samples\xml</v>
      </c>
    </row>
    <row r="975" spans="1:1" x14ac:dyDescent="0.4">
      <c r="A975" t="str">
        <f>HYPERLINK("\\10.12.11.20\TFO.FAIT.Share\# ITHELPDESK\전임자 파일\이남용\Oracle\product\10.1.0\Client_1\inventory\filemap\odp.net\samples\dataset\dmloperonds")</f>
        <v>\\10.12.11.20\TFO.FAIT.Share\# ITHELPDESK\전임자 파일\이남용\Oracle\product\10.1.0\Client_1\inventory\filemap\odp.net\samples\dataset\dmloperonds</v>
      </c>
    </row>
    <row r="976" spans="1:1" x14ac:dyDescent="0.4">
      <c r="A976" t="str">
        <f>HYPERLINK("\\10.12.11.20\TFO.FAIT.Share\# ITHELPDESK\전임자 파일\이남용\Oracle\product\10.1.0\Client_1\inventory\filemap\odp.net\samples\dataset\dsdrwithlob")</f>
        <v>\\10.12.11.20\TFO.FAIT.Share\# ITHELPDESK\전임자 파일\이남용\Oracle\product\10.1.0\Client_1\inventory\filemap\odp.net\samples\dataset\dsdrwithlob</v>
      </c>
    </row>
    <row r="977" spans="1:1" x14ac:dyDescent="0.4">
      <c r="A977" t="str">
        <f>HYPERLINK("\\10.12.11.20\TFO.FAIT.Share\# ITHELPDESK\전임자 파일\이남용\Oracle\product\10.1.0\Client_1\inventory\filemap\odp.net\samples\dataset\dspopulate")</f>
        <v>\\10.12.11.20\TFO.FAIT.Share\# ITHELPDESK\전임자 파일\이남용\Oracle\product\10.1.0\Client_1\inventory\filemap\odp.net\samples\dataset\dspopulate</v>
      </c>
    </row>
    <row r="978" spans="1:1" x14ac:dyDescent="0.4">
      <c r="A978" t="str">
        <f>HYPERLINK("\\10.12.11.20\TFO.FAIT.Share\# ITHELPDESK\전임자 파일\이남용\Oracle\product\10.1.0\Client_1\inventory\filemap\odp.net\samples\dataset\dspopulatevb")</f>
        <v>\\10.12.11.20\TFO.FAIT.Share\# ITHELPDESK\전임자 파일\이남용\Oracle\product\10.1.0\Client_1\inventory\filemap\odp.net\samples\dataset\dspopulatevb</v>
      </c>
    </row>
    <row r="979" spans="1:1" x14ac:dyDescent="0.4">
      <c r="A979" t="str">
        <f>HYPERLINK("\\10.12.11.20\TFO.FAIT.Share\# ITHELPDESK\전임자 파일\이남용\Oracle\product\10.1.0\Client_1\inventory\filemap\odp.net\samples\dataset\dswithrefcur")</f>
        <v>\\10.12.11.20\TFO.FAIT.Share\# ITHELPDESK\전임자 파일\이남용\Oracle\product\10.1.0\Client_1\inventory\filemap\odp.net\samples\dataset\dswithrefcur</v>
      </c>
    </row>
    <row r="980" spans="1:1" x14ac:dyDescent="0.4">
      <c r="A980" t="str">
        <f>HYPERLINK("\\10.12.11.20\TFO.FAIT.Share\# ITHELPDESK\전임자 파일\이남용\Oracle\product\10.1.0\Client_1\inventory\filemap\odp.net\samples\dataset\relationaldata")</f>
        <v>\\10.12.11.20\TFO.FAIT.Share\# ITHELPDESK\전임자 파일\이남용\Oracle\product\10.1.0\Client_1\inventory\filemap\odp.net\samples\dataset\relationaldata</v>
      </c>
    </row>
    <row r="981" spans="1:1" x14ac:dyDescent="0.4">
      <c r="A981" t="str">
        <f>HYPERLINK("\\10.12.11.20\TFO.FAIT.Share\# ITHELPDESK\전임자 파일\이남용\Oracle\product\10.1.0\Client_1\inventory\filemap\odp.net\samples\dataset\relationaldatavb")</f>
        <v>\\10.12.11.20\TFO.FAIT.Share\# ITHELPDESK\전임자 파일\이남용\Oracle\product\10.1.0\Client_1\inventory\filemap\odp.net\samples\dataset\relationaldatavb</v>
      </c>
    </row>
    <row r="982" spans="1:1" x14ac:dyDescent="0.4">
      <c r="A982" t="str">
        <f>HYPERLINK("\\10.12.11.20\TFO.FAIT.Share\# ITHELPDESK\전임자 파일\이남용\Oracle\product\10.1.0\Client_1\inventory\filemap\odp.net\samples\dataset\safetypemapping")</f>
        <v>\\10.12.11.20\TFO.FAIT.Share\# ITHELPDESK\전임자 파일\이남용\Oracle\product\10.1.0\Client_1\inventory\filemap\odp.net\samples\dataset\safetypemapping</v>
      </c>
    </row>
    <row r="983" spans="1:1" x14ac:dyDescent="0.4">
      <c r="A983" t="str">
        <f>HYPERLINK("\\10.12.11.20\TFO.FAIT.Share\# ITHELPDESK\전임자 파일\이남용\Oracle\product\10.1.0\Client_1\inventory\filemap\odp.net\samples\dataset\dmloperonds\doc")</f>
        <v>\\10.12.11.20\TFO.FAIT.Share\# ITHELPDESK\전임자 파일\이남용\Oracle\product\10.1.0\Client_1\inventory\filemap\odp.net\samples\dataset\dmloperonds\doc</v>
      </c>
    </row>
    <row r="984" spans="1:1" x14ac:dyDescent="0.4">
      <c r="A984" t="str">
        <f>HYPERLINK("\\10.12.11.20\TFO.FAIT.Share\# ITHELPDESK\전임자 파일\이남용\Oracle\product\10.1.0\Client_1\inventory\filemap\odp.net\samples\dataset\dmloperonds\setup")</f>
        <v>\\10.12.11.20\TFO.FAIT.Share\# ITHELPDESK\전임자 파일\이남용\Oracle\product\10.1.0\Client_1\inventory\filemap\odp.net\samples\dataset\dmloperonds\setup</v>
      </c>
    </row>
    <row r="985" spans="1:1" x14ac:dyDescent="0.4">
      <c r="A985" t="str">
        <f>HYPERLINK("\\10.12.11.20\TFO.FAIT.Share\# ITHELPDESK\전임자 파일\이남용\Oracle\product\10.1.0\Client_1\inventory\filemap\odp.net\samples\dataset\dmloperonds\src")</f>
        <v>\\10.12.11.20\TFO.FAIT.Share\# ITHELPDESK\전임자 파일\이남용\Oracle\product\10.1.0\Client_1\inventory\filemap\odp.net\samples\dataset\dmloperonds\src</v>
      </c>
    </row>
    <row r="986" spans="1:1" x14ac:dyDescent="0.4">
      <c r="A986" t="str">
        <f>HYPERLINK("\\10.12.11.20\TFO.FAIT.Share\# ITHELPDESK\전임자 파일\이남용\Oracle\product\10.1.0\Client_1\inventory\filemap\odp.net\samples\dataset\dmloperonds\doc\images")</f>
        <v>\\10.12.11.20\TFO.FAIT.Share\# ITHELPDESK\전임자 파일\이남용\Oracle\product\10.1.0\Client_1\inventory\filemap\odp.net\samples\dataset\dmloperonds\doc\images</v>
      </c>
    </row>
    <row r="987" spans="1:1" x14ac:dyDescent="0.4">
      <c r="A987" t="str">
        <f>HYPERLINK("\\10.12.11.20\TFO.FAIT.Share\# ITHELPDESK\전임자 파일\이남용\Oracle\product\10.1.0\Client_1\inventory\filemap\odp.net\samples\dataset\dsdrwithlob\doc")</f>
        <v>\\10.12.11.20\TFO.FAIT.Share\# ITHELPDESK\전임자 파일\이남용\Oracle\product\10.1.0\Client_1\inventory\filemap\odp.net\samples\dataset\dsdrwithlob\doc</v>
      </c>
    </row>
    <row r="988" spans="1:1" x14ac:dyDescent="0.4">
      <c r="A988" t="str">
        <f>HYPERLINK("\\10.12.11.20\TFO.FAIT.Share\# ITHELPDESK\전임자 파일\이남용\Oracle\product\10.1.0\Client_1\inventory\filemap\odp.net\samples\dataset\dsdrwithlob\setup")</f>
        <v>\\10.12.11.20\TFO.FAIT.Share\# ITHELPDESK\전임자 파일\이남용\Oracle\product\10.1.0\Client_1\inventory\filemap\odp.net\samples\dataset\dsdrwithlob\setup</v>
      </c>
    </row>
    <row r="989" spans="1:1" x14ac:dyDescent="0.4">
      <c r="A989" t="str">
        <f>HYPERLINK("\\10.12.11.20\TFO.FAIT.Share\# ITHELPDESK\전임자 파일\이남용\Oracle\product\10.1.0\Client_1\inventory\filemap\odp.net\samples\dataset\dsdrwithlob\src")</f>
        <v>\\10.12.11.20\TFO.FAIT.Share\# ITHELPDESK\전임자 파일\이남용\Oracle\product\10.1.0\Client_1\inventory\filemap\odp.net\samples\dataset\dsdrwithlob\src</v>
      </c>
    </row>
    <row r="990" spans="1:1" x14ac:dyDescent="0.4">
      <c r="A990" t="str">
        <f>HYPERLINK("\\10.12.11.20\TFO.FAIT.Share\# ITHELPDESK\전임자 파일\이남용\Oracle\product\10.1.0\Client_1\inventory\filemap\odp.net\samples\dataset\dsdrwithlob\doc\images")</f>
        <v>\\10.12.11.20\TFO.FAIT.Share\# ITHELPDESK\전임자 파일\이남용\Oracle\product\10.1.0\Client_1\inventory\filemap\odp.net\samples\dataset\dsdrwithlob\doc\images</v>
      </c>
    </row>
    <row r="991" spans="1:1" x14ac:dyDescent="0.4">
      <c r="A991" t="str">
        <f>HYPERLINK("\\10.12.11.20\TFO.FAIT.Share\# ITHELPDESK\전임자 파일\이남용\Oracle\product\10.1.0\Client_1\inventory\filemap\odp.net\samples\dataset\dspopulate\doc")</f>
        <v>\\10.12.11.20\TFO.FAIT.Share\# ITHELPDESK\전임자 파일\이남용\Oracle\product\10.1.0\Client_1\inventory\filemap\odp.net\samples\dataset\dspopulate\doc</v>
      </c>
    </row>
    <row r="992" spans="1:1" x14ac:dyDescent="0.4">
      <c r="A992" t="str">
        <f>HYPERLINK("\\10.12.11.20\TFO.FAIT.Share\# ITHELPDESK\전임자 파일\이남용\Oracle\product\10.1.0\Client_1\inventory\filemap\odp.net\samples\dataset\dspopulate\setup")</f>
        <v>\\10.12.11.20\TFO.FAIT.Share\# ITHELPDESK\전임자 파일\이남용\Oracle\product\10.1.0\Client_1\inventory\filemap\odp.net\samples\dataset\dspopulate\setup</v>
      </c>
    </row>
    <row r="993" spans="1:1" x14ac:dyDescent="0.4">
      <c r="A993" t="str">
        <f>HYPERLINK("\\10.12.11.20\TFO.FAIT.Share\# ITHELPDESK\전임자 파일\이남용\Oracle\product\10.1.0\Client_1\inventory\filemap\odp.net\samples\dataset\dspopulate\src")</f>
        <v>\\10.12.11.20\TFO.FAIT.Share\# ITHELPDESK\전임자 파일\이남용\Oracle\product\10.1.0\Client_1\inventory\filemap\odp.net\samples\dataset\dspopulate\src</v>
      </c>
    </row>
    <row r="994" spans="1:1" x14ac:dyDescent="0.4">
      <c r="A994" t="str">
        <f>HYPERLINK("\\10.12.11.20\TFO.FAIT.Share\# ITHELPDESK\전임자 파일\이남용\Oracle\product\10.1.0\Client_1\inventory\filemap\odp.net\samples\dataset\dspopulate\doc\images")</f>
        <v>\\10.12.11.20\TFO.FAIT.Share\# ITHELPDESK\전임자 파일\이남용\Oracle\product\10.1.0\Client_1\inventory\filemap\odp.net\samples\dataset\dspopulate\doc\images</v>
      </c>
    </row>
    <row r="995" spans="1:1" x14ac:dyDescent="0.4">
      <c r="A995" t="str">
        <f>HYPERLINK("\\10.12.11.20\TFO.FAIT.Share\# ITHELPDESK\전임자 파일\이남용\Oracle\product\10.1.0\Client_1\inventory\filemap\odp.net\samples\dataset\dspopulatevb\doc")</f>
        <v>\\10.12.11.20\TFO.FAIT.Share\# ITHELPDESK\전임자 파일\이남용\Oracle\product\10.1.0\Client_1\inventory\filemap\odp.net\samples\dataset\dspopulatevb\doc</v>
      </c>
    </row>
    <row r="996" spans="1:1" x14ac:dyDescent="0.4">
      <c r="A996" t="str">
        <f>HYPERLINK("\\10.12.11.20\TFO.FAIT.Share\# ITHELPDESK\전임자 파일\이남용\Oracle\product\10.1.0\Client_1\inventory\filemap\odp.net\samples\dataset\dspopulatevb\setup")</f>
        <v>\\10.12.11.20\TFO.FAIT.Share\# ITHELPDESK\전임자 파일\이남용\Oracle\product\10.1.0\Client_1\inventory\filemap\odp.net\samples\dataset\dspopulatevb\setup</v>
      </c>
    </row>
    <row r="997" spans="1:1" x14ac:dyDescent="0.4">
      <c r="A997" t="str">
        <f>HYPERLINK("\\10.12.11.20\TFO.FAIT.Share\# ITHELPDESK\전임자 파일\이남용\Oracle\product\10.1.0\Client_1\inventory\filemap\odp.net\samples\dataset\dspopulatevb\src")</f>
        <v>\\10.12.11.20\TFO.FAIT.Share\# ITHELPDESK\전임자 파일\이남용\Oracle\product\10.1.0\Client_1\inventory\filemap\odp.net\samples\dataset\dspopulatevb\src</v>
      </c>
    </row>
    <row r="998" spans="1:1" x14ac:dyDescent="0.4">
      <c r="A998" t="str">
        <f>HYPERLINK("\\10.12.11.20\TFO.FAIT.Share\# ITHELPDESK\전임자 파일\이남용\Oracle\product\10.1.0\Client_1\inventory\filemap\odp.net\samples\dataset\dspopulatevb\doc\images")</f>
        <v>\\10.12.11.20\TFO.FAIT.Share\# ITHELPDESK\전임자 파일\이남용\Oracle\product\10.1.0\Client_1\inventory\filemap\odp.net\samples\dataset\dspopulatevb\doc\images</v>
      </c>
    </row>
    <row r="999" spans="1:1" x14ac:dyDescent="0.4">
      <c r="A999" t="str">
        <f>HYPERLINK("\\10.12.11.20\TFO.FAIT.Share\# ITHELPDESK\전임자 파일\이남용\Oracle\product\10.1.0\Client_1\inventory\filemap\odp.net\samples\dataset\dswithrefcur\doc")</f>
        <v>\\10.12.11.20\TFO.FAIT.Share\# ITHELPDESK\전임자 파일\이남용\Oracle\product\10.1.0\Client_1\inventory\filemap\odp.net\samples\dataset\dswithrefcur\doc</v>
      </c>
    </row>
    <row r="1000" spans="1:1" x14ac:dyDescent="0.4">
      <c r="A1000" t="str">
        <f>HYPERLINK("\\10.12.11.20\TFO.FAIT.Share\# ITHELPDESK\전임자 파일\이남용\Oracle\product\10.1.0\Client_1\inventory\filemap\odp.net\samples\dataset\dswithrefcur\setup")</f>
        <v>\\10.12.11.20\TFO.FAIT.Share\# ITHELPDESK\전임자 파일\이남용\Oracle\product\10.1.0\Client_1\inventory\filemap\odp.net\samples\dataset\dswithrefcur\setup</v>
      </c>
    </row>
    <row r="1001" spans="1:1" x14ac:dyDescent="0.4">
      <c r="A1001" t="str">
        <f>HYPERLINK("\\10.12.11.20\TFO.FAIT.Share\# ITHELPDESK\전임자 파일\이남용\Oracle\product\10.1.0\Client_1\inventory\filemap\odp.net\samples\dataset\dswithrefcur\src")</f>
        <v>\\10.12.11.20\TFO.FAIT.Share\# ITHELPDESK\전임자 파일\이남용\Oracle\product\10.1.0\Client_1\inventory\filemap\odp.net\samples\dataset\dswithrefcur\src</v>
      </c>
    </row>
    <row r="1002" spans="1:1" x14ac:dyDescent="0.4">
      <c r="A1002" t="str">
        <f>HYPERLINK("\\10.12.11.20\TFO.FAIT.Share\# ITHELPDESK\전임자 파일\이남용\Oracle\product\10.1.0\Client_1\inventory\filemap\odp.net\samples\dataset\dswithrefcur\doc\images")</f>
        <v>\\10.12.11.20\TFO.FAIT.Share\# ITHELPDESK\전임자 파일\이남용\Oracle\product\10.1.0\Client_1\inventory\filemap\odp.net\samples\dataset\dswithrefcur\doc\images</v>
      </c>
    </row>
    <row r="1003" spans="1:1" x14ac:dyDescent="0.4">
      <c r="A1003" t="str">
        <f>HYPERLINK("\\10.12.11.20\TFO.FAIT.Share\# ITHELPDESK\전임자 파일\이남용\Oracle\product\10.1.0\Client_1\inventory\filemap\odp.net\samples\dataset\relationaldata\doc")</f>
        <v>\\10.12.11.20\TFO.FAIT.Share\# ITHELPDESK\전임자 파일\이남용\Oracle\product\10.1.0\Client_1\inventory\filemap\odp.net\samples\dataset\relationaldata\doc</v>
      </c>
    </row>
    <row r="1004" spans="1:1" x14ac:dyDescent="0.4">
      <c r="A1004" t="str">
        <f>HYPERLINK("\\10.12.11.20\TFO.FAIT.Share\# ITHELPDESK\전임자 파일\이남용\Oracle\product\10.1.0\Client_1\inventory\filemap\odp.net\samples\dataset\relationaldata\setup")</f>
        <v>\\10.12.11.20\TFO.FAIT.Share\# ITHELPDESK\전임자 파일\이남용\Oracle\product\10.1.0\Client_1\inventory\filemap\odp.net\samples\dataset\relationaldata\setup</v>
      </c>
    </row>
    <row r="1005" spans="1:1" x14ac:dyDescent="0.4">
      <c r="A1005" t="str">
        <f>HYPERLINK("\\10.12.11.20\TFO.FAIT.Share\# ITHELPDESK\전임자 파일\이남용\Oracle\product\10.1.0\Client_1\inventory\filemap\odp.net\samples\dataset\relationaldata\src")</f>
        <v>\\10.12.11.20\TFO.FAIT.Share\# ITHELPDESK\전임자 파일\이남용\Oracle\product\10.1.0\Client_1\inventory\filemap\odp.net\samples\dataset\relationaldata\src</v>
      </c>
    </row>
    <row r="1006" spans="1:1" x14ac:dyDescent="0.4">
      <c r="A1006" t="str">
        <f>HYPERLINK("\\10.12.11.20\TFO.FAIT.Share\# ITHELPDESK\전임자 파일\이남용\Oracle\product\10.1.0\Client_1\inventory\filemap\odp.net\samples\dataset\relationaldata\doc\images")</f>
        <v>\\10.12.11.20\TFO.FAIT.Share\# ITHELPDESK\전임자 파일\이남용\Oracle\product\10.1.0\Client_1\inventory\filemap\odp.net\samples\dataset\relationaldata\doc\images</v>
      </c>
    </row>
    <row r="1007" spans="1:1" x14ac:dyDescent="0.4">
      <c r="A1007" t="str">
        <f>HYPERLINK("\\10.12.11.20\TFO.FAIT.Share\# ITHELPDESK\전임자 파일\이남용\Oracle\product\10.1.0\Client_1\inventory\filemap\odp.net\samples\dataset\relationaldatavb\doc")</f>
        <v>\\10.12.11.20\TFO.FAIT.Share\# ITHELPDESK\전임자 파일\이남용\Oracle\product\10.1.0\Client_1\inventory\filemap\odp.net\samples\dataset\relationaldatavb\doc</v>
      </c>
    </row>
    <row r="1008" spans="1:1" x14ac:dyDescent="0.4">
      <c r="A1008" t="str">
        <f>HYPERLINK("\\10.12.11.20\TFO.FAIT.Share\# ITHELPDESK\전임자 파일\이남용\Oracle\product\10.1.0\Client_1\inventory\filemap\odp.net\samples\dataset\relationaldatavb\setup")</f>
        <v>\\10.12.11.20\TFO.FAIT.Share\# ITHELPDESK\전임자 파일\이남용\Oracle\product\10.1.0\Client_1\inventory\filemap\odp.net\samples\dataset\relationaldatavb\setup</v>
      </c>
    </row>
    <row r="1009" spans="1:1" x14ac:dyDescent="0.4">
      <c r="A1009" t="str">
        <f>HYPERLINK("\\10.12.11.20\TFO.FAIT.Share\# ITHELPDESK\전임자 파일\이남용\Oracle\product\10.1.0\Client_1\inventory\filemap\odp.net\samples\dataset\relationaldatavb\src")</f>
        <v>\\10.12.11.20\TFO.FAIT.Share\# ITHELPDESK\전임자 파일\이남용\Oracle\product\10.1.0\Client_1\inventory\filemap\odp.net\samples\dataset\relationaldatavb\src</v>
      </c>
    </row>
    <row r="1010" spans="1:1" x14ac:dyDescent="0.4">
      <c r="A1010" t="str">
        <f>HYPERLINK("\\10.12.11.20\TFO.FAIT.Share\# ITHELPDESK\전임자 파일\이남용\Oracle\product\10.1.0\Client_1\inventory\filemap\odp.net\samples\dataset\relationaldatavb\doc\images")</f>
        <v>\\10.12.11.20\TFO.FAIT.Share\# ITHELPDESK\전임자 파일\이남용\Oracle\product\10.1.0\Client_1\inventory\filemap\odp.net\samples\dataset\relationaldatavb\doc\images</v>
      </c>
    </row>
    <row r="1011" spans="1:1" x14ac:dyDescent="0.4">
      <c r="A1011" t="str">
        <f>HYPERLINK("\\10.12.11.20\TFO.FAIT.Share\# ITHELPDESK\전임자 파일\이남용\Oracle\product\10.1.0\Client_1\inventory\filemap\odp.net\samples\dataset\safetypemapping\doc")</f>
        <v>\\10.12.11.20\TFO.FAIT.Share\# ITHELPDESK\전임자 파일\이남용\Oracle\product\10.1.0\Client_1\inventory\filemap\odp.net\samples\dataset\safetypemapping\doc</v>
      </c>
    </row>
    <row r="1012" spans="1:1" x14ac:dyDescent="0.4">
      <c r="A1012" t="str">
        <f>HYPERLINK("\\10.12.11.20\TFO.FAIT.Share\# ITHELPDESK\전임자 파일\이남용\Oracle\product\10.1.0\Client_1\inventory\filemap\odp.net\samples\dataset\safetypemapping\setup")</f>
        <v>\\10.12.11.20\TFO.FAIT.Share\# ITHELPDESK\전임자 파일\이남용\Oracle\product\10.1.0\Client_1\inventory\filemap\odp.net\samples\dataset\safetypemapping\setup</v>
      </c>
    </row>
    <row r="1013" spans="1:1" x14ac:dyDescent="0.4">
      <c r="A1013" t="str">
        <f>HYPERLINK("\\10.12.11.20\TFO.FAIT.Share\# ITHELPDESK\전임자 파일\이남용\Oracle\product\10.1.0\Client_1\inventory\filemap\odp.net\samples\dataset\safetypemapping\src")</f>
        <v>\\10.12.11.20\TFO.FAIT.Share\# ITHELPDESK\전임자 파일\이남용\Oracle\product\10.1.0\Client_1\inventory\filemap\odp.net\samples\dataset\safetypemapping\src</v>
      </c>
    </row>
    <row r="1014" spans="1:1" x14ac:dyDescent="0.4">
      <c r="A1014" t="str">
        <f>HYPERLINK("\\10.12.11.20\TFO.FAIT.Share\# ITHELPDESK\전임자 파일\이남용\Oracle\product\10.1.0\Client_1\inventory\filemap\odp.net\samples\dataset\safetypemapping\doc\images")</f>
        <v>\\10.12.11.20\TFO.FAIT.Share\# ITHELPDESK\전임자 파일\이남용\Oracle\product\10.1.0\Client_1\inventory\filemap\odp.net\samples\dataset\safetypemapping\doc\images</v>
      </c>
    </row>
    <row r="1015" spans="1:1" x14ac:dyDescent="0.4">
      <c r="A1015" t="str">
        <f>HYPERLINK("\\10.12.11.20\TFO.FAIT.Share\# ITHELPDESK\전임자 파일\이남용\Oracle\product\10.1.0\Client_1\inventory\filemap\odp.net\samples\eventhandler\rowupdateeventhandler")</f>
        <v>\\10.12.11.20\TFO.FAIT.Share\# ITHELPDESK\전임자 파일\이남용\Oracle\product\10.1.0\Client_1\inventory\filemap\odp.net\samples\eventhandler\rowupdateeventhandler</v>
      </c>
    </row>
    <row r="1016" spans="1:1" x14ac:dyDescent="0.4">
      <c r="A1016" t="str">
        <f>HYPERLINK("\\10.12.11.20\TFO.FAIT.Share\# ITHELPDESK\전임자 파일\이남용\Oracle\product\10.1.0\Client_1\inventory\filemap\odp.net\samples\eventhandler\rowupdateeventhandler\doc")</f>
        <v>\\10.12.11.20\TFO.FAIT.Share\# ITHELPDESK\전임자 파일\이남용\Oracle\product\10.1.0\Client_1\inventory\filemap\odp.net\samples\eventhandler\rowupdateeventhandler\doc</v>
      </c>
    </row>
    <row r="1017" spans="1:1" x14ac:dyDescent="0.4">
      <c r="A1017" t="str">
        <f>HYPERLINK("\\10.12.11.20\TFO.FAIT.Share\# ITHELPDESK\전임자 파일\이남용\Oracle\product\10.1.0\Client_1\inventory\filemap\odp.net\samples\eventhandler\rowupdateeventhandler\src")</f>
        <v>\\10.12.11.20\TFO.FAIT.Share\# ITHELPDESK\전임자 파일\이남용\Oracle\product\10.1.0\Client_1\inventory\filemap\odp.net\samples\eventhandler\rowupdateeventhandler\src</v>
      </c>
    </row>
    <row r="1018" spans="1:1" x14ac:dyDescent="0.4">
      <c r="A1018" t="str">
        <f>HYPERLINK("\\10.12.11.20\TFO.FAIT.Share\# ITHELPDESK\전임자 파일\이남용\Oracle\product\10.1.0\Client_1\inventory\filemap\odp.net\samples\eventhandler\rowupdateeventhandler\doc\images")</f>
        <v>\\10.12.11.20\TFO.FAIT.Share\# ITHELPDESK\전임자 파일\이남용\Oracle\product\10.1.0\Client_1\inventory\filemap\odp.net\samples\eventhandler\rowupdateeventhandler\doc\images</v>
      </c>
    </row>
    <row r="1019" spans="1:1" x14ac:dyDescent="0.4">
      <c r="A1019" t="str">
        <f>HYPERLINK("\\10.12.11.20\TFO.FAIT.Share\# ITHELPDESK\전임자 파일\이남용\Oracle\product\10.1.0\Client_1\inventory\filemap\odp.net\samples\globalization\doc")</f>
        <v>\\10.12.11.20\TFO.FAIT.Share\# ITHELPDESK\전임자 파일\이남용\Oracle\product\10.1.0\Client_1\inventory\filemap\odp.net\samples\globalization\doc</v>
      </c>
    </row>
    <row r="1020" spans="1:1" x14ac:dyDescent="0.4">
      <c r="A1020" t="str">
        <f>HYPERLINK("\\10.12.11.20\TFO.FAIT.Share\# ITHELPDESK\전임자 파일\이남용\Oracle\product\10.1.0\Client_1\inventory\filemap\odp.net\samples\globalization\setup")</f>
        <v>\\10.12.11.20\TFO.FAIT.Share\# ITHELPDESK\전임자 파일\이남용\Oracle\product\10.1.0\Client_1\inventory\filemap\odp.net\samples\globalization\setup</v>
      </c>
    </row>
    <row r="1021" spans="1:1" x14ac:dyDescent="0.4">
      <c r="A1021" t="str">
        <f>HYPERLINK("\\10.12.11.20\TFO.FAIT.Share\# ITHELPDESK\전임자 파일\이남용\Oracle\product\10.1.0\Client_1\inventory\filemap\odp.net\samples\globalization\src")</f>
        <v>\\10.12.11.20\TFO.FAIT.Share\# ITHELPDESK\전임자 파일\이남용\Oracle\product\10.1.0\Client_1\inventory\filemap\odp.net\samples\globalization\src</v>
      </c>
    </row>
    <row r="1022" spans="1:1" x14ac:dyDescent="0.4">
      <c r="A1022" t="str">
        <f>HYPERLINK("\\10.12.11.20\TFO.FAIT.Share\# ITHELPDESK\전임자 파일\이남용\Oracle\product\10.1.0\Client_1\inventory\filemap\odp.net\samples\globalization\doc\images")</f>
        <v>\\10.12.11.20\TFO.FAIT.Share\# ITHELPDESK\전임자 파일\이남용\Oracle\product\10.1.0\Client_1\inventory\filemap\odp.net\samples\globalization\doc\images</v>
      </c>
    </row>
    <row r="1023" spans="1:1" x14ac:dyDescent="0.4">
      <c r="A1023" t="str">
        <f>HYPERLINK("\\10.12.11.20\TFO.FAIT.Share\# ITHELPDESK\전임자 파일\이남용\Oracle\product\10.1.0\Client_1\inventory\filemap\odp.net\samples\lob\accessbfile")</f>
        <v>\\10.12.11.20\TFO.FAIT.Share\# ITHELPDESK\전임자 파일\이남용\Oracle\product\10.1.0\Client_1\inventory\filemap\odp.net\samples\lob\accessbfile</v>
      </c>
    </row>
    <row r="1024" spans="1:1" x14ac:dyDescent="0.4">
      <c r="A1024" t="str">
        <f>HYPERLINK("\\10.12.11.20\TFO.FAIT.Share\# ITHELPDESK\전임자 파일\이남용\Oracle\product\10.1.0\Client_1\inventory\filemap\odp.net\samples\lob\updlob")</f>
        <v>\\10.12.11.20\TFO.FAIT.Share\# ITHELPDESK\전임자 파일\이남용\Oracle\product\10.1.0\Client_1\inventory\filemap\odp.net\samples\lob\updlob</v>
      </c>
    </row>
    <row r="1025" spans="1:1" x14ac:dyDescent="0.4">
      <c r="A1025" t="str">
        <f>HYPERLINK("\\10.12.11.20\TFO.FAIT.Share\# ITHELPDESK\전임자 파일\이남용\Oracle\product\10.1.0\Client_1\inventory\filemap\odp.net\samples\lob\accessbfile\doc")</f>
        <v>\\10.12.11.20\TFO.FAIT.Share\# ITHELPDESK\전임자 파일\이남용\Oracle\product\10.1.0\Client_1\inventory\filemap\odp.net\samples\lob\accessbfile\doc</v>
      </c>
    </row>
    <row r="1026" spans="1:1" x14ac:dyDescent="0.4">
      <c r="A1026" t="str">
        <f>HYPERLINK("\\10.12.11.20\TFO.FAIT.Share\# ITHELPDESK\전임자 파일\이남용\Oracle\product\10.1.0\Client_1\inventory\filemap\odp.net\samples\lob\accessbfile\src")</f>
        <v>\\10.12.11.20\TFO.FAIT.Share\# ITHELPDESK\전임자 파일\이남용\Oracle\product\10.1.0\Client_1\inventory\filemap\odp.net\samples\lob\accessbfile\src</v>
      </c>
    </row>
    <row r="1027" spans="1:1" x14ac:dyDescent="0.4">
      <c r="A1027" t="str">
        <f>HYPERLINK("\\10.12.11.20\TFO.FAIT.Share\# ITHELPDESK\전임자 파일\이남용\Oracle\product\10.1.0\Client_1\inventory\filemap\odp.net\samples\lob\accessbfile\doc\images")</f>
        <v>\\10.12.11.20\TFO.FAIT.Share\# ITHELPDESK\전임자 파일\이남용\Oracle\product\10.1.0\Client_1\inventory\filemap\odp.net\samples\lob\accessbfile\doc\images</v>
      </c>
    </row>
    <row r="1028" spans="1:1" x14ac:dyDescent="0.4">
      <c r="A1028" t="str">
        <f>HYPERLINK("\\10.12.11.20\TFO.FAIT.Share\# ITHELPDESK\전임자 파일\이남용\Oracle\product\10.1.0\Client_1\inventory\filemap\odp.net\samples\lob\updlob\doc")</f>
        <v>\\10.12.11.20\TFO.FAIT.Share\# ITHELPDESK\전임자 파일\이남용\Oracle\product\10.1.0\Client_1\inventory\filemap\odp.net\samples\lob\updlob\doc</v>
      </c>
    </row>
    <row r="1029" spans="1:1" x14ac:dyDescent="0.4">
      <c r="A1029" t="str">
        <f>HYPERLINK("\\10.12.11.20\TFO.FAIT.Share\# ITHELPDESK\전임자 파일\이남용\Oracle\product\10.1.0\Client_1\inventory\filemap\odp.net\samples\lob\updlob\setup")</f>
        <v>\\10.12.11.20\TFO.FAIT.Share\# ITHELPDESK\전임자 파일\이남용\Oracle\product\10.1.0\Client_1\inventory\filemap\odp.net\samples\lob\updlob\setup</v>
      </c>
    </row>
    <row r="1030" spans="1:1" x14ac:dyDescent="0.4">
      <c r="A1030" t="str">
        <f>HYPERLINK("\\10.12.11.20\TFO.FAIT.Share\# ITHELPDESK\전임자 파일\이남용\Oracle\product\10.1.0\Client_1\inventory\filemap\odp.net\samples\lob\updlob\src")</f>
        <v>\\10.12.11.20\TFO.FAIT.Share\# ITHELPDESK\전임자 파일\이남용\Oracle\product\10.1.0\Client_1\inventory\filemap\odp.net\samples\lob\updlob\src</v>
      </c>
    </row>
    <row r="1031" spans="1:1" x14ac:dyDescent="0.4">
      <c r="A1031" t="str">
        <f>HYPERLINK("\\10.12.11.20\TFO.FAIT.Share\# ITHELPDESK\전임자 파일\이남용\Oracle\product\10.1.0\Client_1\inventory\filemap\odp.net\samples\lob\updlob\doc\images")</f>
        <v>\\10.12.11.20\TFO.FAIT.Share\# ITHELPDESK\전임자 파일\이남용\Oracle\product\10.1.0\Client_1\inventory\filemap\odp.net\samples\lob\updlob\doc\images</v>
      </c>
    </row>
    <row r="1032" spans="1:1" x14ac:dyDescent="0.4">
      <c r="A1032" t="str">
        <f>HYPERLINK("\\10.12.11.20\TFO.FAIT.Share\# ITHELPDESK\전임자 파일\이남용\Oracle\product\10.1.0\Client_1\inventory\filemap\odp.net\samples\refcursor\updrefcursor")</f>
        <v>\\10.12.11.20\TFO.FAIT.Share\# ITHELPDESK\전임자 파일\이남용\Oracle\product\10.1.0\Client_1\inventory\filemap\odp.net\samples\refcursor\updrefcursor</v>
      </c>
    </row>
    <row r="1033" spans="1:1" x14ac:dyDescent="0.4">
      <c r="A1033" t="str">
        <f>HYPERLINK("\\10.12.11.20\TFO.FAIT.Share\# ITHELPDESK\전임자 파일\이남용\Oracle\product\10.1.0\Client_1\inventory\filemap\odp.net\samples\refcursor\updrefcursor\doc")</f>
        <v>\\10.12.11.20\TFO.FAIT.Share\# ITHELPDESK\전임자 파일\이남용\Oracle\product\10.1.0\Client_1\inventory\filemap\odp.net\samples\refcursor\updrefcursor\doc</v>
      </c>
    </row>
    <row r="1034" spans="1:1" x14ac:dyDescent="0.4">
      <c r="A1034" t="str">
        <f>HYPERLINK("\\10.12.11.20\TFO.FAIT.Share\# ITHELPDESK\전임자 파일\이남용\Oracle\product\10.1.0\Client_1\inventory\filemap\odp.net\samples\refcursor\updrefcursor\src")</f>
        <v>\\10.12.11.20\TFO.FAIT.Share\# ITHELPDESK\전임자 파일\이남용\Oracle\product\10.1.0\Client_1\inventory\filemap\odp.net\samples\refcursor\updrefcursor\src</v>
      </c>
    </row>
    <row r="1035" spans="1:1" x14ac:dyDescent="0.4">
      <c r="A1035" t="str">
        <f>HYPERLINK("\\10.12.11.20\TFO.FAIT.Share\# ITHELPDESK\전임자 파일\이남용\Oracle\product\10.1.0\Client_1\inventory\filemap\odp.net\samples\refcursor\updrefcursor\doc\images")</f>
        <v>\\10.12.11.20\TFO.FAIT.Share\# ITHELPDESK\전임자 파일\이남용\Oracle\product\10.1.0\Client_1\inventory\filemap\odp.net\samples\refcursor\updrefcursor\doc\images</v>
      </c>
    </row>
    <row r="1036" spans="1:1" x14ac:dyDescent="0.4">
      <c r="A1036" t="str">
        <f>HYPERLINK("\\10.12.11.20\TFO.FAIT.Share\# ITHELPDESK\전임자 파일\이남용\Oracle\product\10.1.0\Client_1\inventory\filemap\odp.net\samples\taf\doc")</f>
        <v>\\10.12.11.20\TFO.FAIT.Share\# ITHELPDESK\전임자 파일\이남용\Oracle\product\10.1.0\Client_1\inventory\filemap\odp.net\samples\taf\doc</v>
      </c>
    </row>
    <row r="1037" spans="1:1" x14ac:dyDescent="0.4">
      <c r="A1037" t="str">
        <f>HYPERLINK("\\10.12.11.20\TFO.FAIT.Share\# ITHELPDESK\전임자 파일\이남용\Oracle\product\10.1.0\Client_1\inventory\filemap\odp.net\samples\taf\setup")</f>
        <v>\\10.12.11.20\TFO.FAIT.Share\# ITHELPDESK\전임자 파일\이남용\Oracle\product\10.1.0\Client_1\inventory\filemap\odp.net\samples\taf\setup</v>
      </c>
    </row>
    <row r="1038" spans="1:1" x14ac:dyDescent="0.4">
      <c r="A1038" t="str">
        <f>HYPERLINK("\\10.12.11.20\TFO.FAIT.Share\# ITHELPDESK\전임자 파일\이남용\Oracle\product\10.1.0\Client_1\inventory\filemap\odp.net\samples\taf\src")</f>
        <v>\\10.12.11.20\TFO.FAIT.Share\# ITHELPDESK\전임자 파일\이남용\Oracle\product\10.1.0\Client_1\inventory\filemap\odp.net\samples\taf\src</v>
      </c>
    </row>
    <row r="1039" spans="1:1" x14ac:dyDescent="0.4">
      <c r="A1039" t="str">
        <f>HYPERLINK("\\10.12.11.20\TFO.FAIT.Share\# ITHELPDESK\전임자 파일\이남용\Oracle\product\10.1.0\Client_1\inventory\filemap\odp.net\samples\taf\doc\images")</f>
        <v>\\10.12.11.20\TFO.FAIT.Share\# ITHELPDESK\전임자 파일\이남용\Oracle\product\10.1.0\Client_1\inventory\filemap\odp.net\samples\taf\doc\images</v>
      </c>
    </row>
    <row r="1040" spans="1:1" x14ac:dyDescent="0.4">
      <c r="A1040" t="str">
        <f>HYPERLINK("\\10.12.11.20\TFO.FAIT.Share\# ITHELPDESK\전임자 파일\이남용\Oracle\product\10.1.0\Client_1\inventory\filemap\odp.net\samples\transaction\distributedtransaction")</f>
        <v>\\10.12.11.20\TFO.FAIT.Share\# ITHELPDESK\전임자 파일\이남용\Oracle\product\10.1.0\Client_1\inventory\filemap\odp.net\samples\transaction\distributedtransaction</v>
      </c>
    </row>
    <row r="1041" spans="1:1" x14ac:dyDescent="0.4">
      <c r="A1041" t="str">
        <f>HYPERLINK("\\10.12.11.20\TFO.FAIT.Share\# ITHELPDESK\전임자 파일\이남용\Oracle\product\10.1.0\Client_1\inventory\filemap\odp.net\samples\transaction\savepoint")</f>
        <v>\\10.12.11.20\TFO.FAIT.Share\# ITHELPDESK\전임자 파일\이남용\Oracle\product\10.1.0\Client_1\inventory\filemap\odp.net\samples\transaction\savepoint</v>
      </c>
    </row>
    <row r="1042" spans="1:1" x14ac:dyDescent="0.4">
      <c r="A1042" t="str">
        <f>HYPERLINK("\\10.12.11.20\TFO.FAIT.Share\# ITHELPDESK\전임자 파일\이남용\Oracle\product\10.1.0\Client_1\inventory\filemap\odp.net\samples\transaction\distributedtransaction\doc")</f>
        <v>\\10.12.11.20\TFO.FAIT.Share\# ITHELPDESK\전임자 파일\이남용\Oracle\product\10.1.0\Client_1\inventory\filemap\odp.net\samples\transaction\distributedtransaction\doc</v>
      </c>
    </row>
    <row r="1043" spans="1:1" x14ac:dyDescent="0.4">
      <c r="A1043" t="str">
        <f>HYPERLINK("\\10.12.11.20\TFO.FAIT.Share\# ITHELPDESK\전임자 파일\이남용\Oracle\product\10.1.0\Client_1\inventory\filemap\odp.net\samples\transaction\distributedtransaction\setup")</f>
        <v>\\10.12.11.20\TFO.FAIT.Share\# ITHELPDESK\전임자 파일\이남용\Oracle\product\10.1.0\Client_1\inventory\filemap\odp.net\samples\transaction\distributedtransaction\setup</v>
      </c>
    </row>
    <row r="1044" spans="1:1" x14ac:dyDescent="0.4">
      <c r="A1044" t="str">
        <f>HYPERLINK("\\10.12.11.20\TFO.FAIT.Share\# ITHELPDESK\전임자 파일\이남용\Oracle\product\10.1.0\Client_1\inventory\filemap\odp.net\samples\transaction\distributedtransaction\src")</f>
        <v>\\10.12.11.20\TFO.FAIT.Share\# ITHELPDESK\전임자 파일\이남용\Oracle\product\10.1.0\Client_1\inventory\filemap\odp.net\samples\transaction\distributedtransaction\src</v>
      </c>
    </row>
    <row r="1045" spans="1:1" x14ac:dyDescent="0.4">
      <c r="A1045" t="str">
        <f>HYPERLINK("\\10.12.11.20\TFO.FAIT.Share\# ITHELPDESK\전임자 파일\이남용\Oracle\product\10.1.0\Client_1\inventory\filemap\odp.net\samples\transaction\distributedtransaction\doc\images")</f>
        <v>\\10.12.11.20\TFO.FAIT.Share\# ITHELPDESK\전임자 파일\이남용\Oracle\product\10.1.0\Client_1\inventory\filemap\odp.net\samples\transaction\distributedtransaction\doc\images</v>
      </c>
    </row>
    <row r="1046" spans="1:1" x14ac:dyDescent="0.4">
      <c r="A1046" t="str">
        <f>HYPERLINK("\\10.12.11.20\TFO.FAIT.Share\# ITHELPDESK\전임자 파일\이남용\Oracle\product\10.1.0\Client_1\inventory\filemap\odp.net\samples\transaction\savepoint\doc")</f>
        <v>\\10.12.11.20\TFO.FAIT.Share\# ITHELPDESK\전임자 파일\이남용\Oracle\product\10.1.0\Client_1\inventory\filemap\odp.net\samples\transaction\savepoint\doc</v>
      </c>
    </row>
    <row r="1047" spans="1:1" x14ac:dyDescent="0.4">
      <c r="A1047" t="str">
        <f>HYPERLINK("\\10.12.11.20\TFO.FAIT.Share\# ITHELPDESK\전임자 파일\이남용\Oracle\product\10.1.0\Client_1\inventory\filemap\odp.net\samples\transaction\savepoint\setup")</f>
        <v>\\10.12.11.20\TFO.FAIT.Share\# ITHELPDESK\전임자 파일\이남용\Oracle\product\10.1.0\Client_1\inventory\filemap\odp.net\samples\transaction\savepoint\setup</v>
      </c>
    </row>
    <row r="1048" spans="1:1" x14ac:dyDescent="0.4">
      <c r="A1048" t="str">
        <f>HYPERLINK("\\10.12.11.20\TFO.FAIT.Share\# ITHELPDESK\전임자 파일\이남용\Oracle\product\10.1.0\Client_1\inventory\filemap\odp.net\samples\transaction\savepoint\src")</f>
        <v>\\10.12.11.20\TFO.FAIT.Share\# ITHELPDESK\전임자 파일\이남용\Oracle\product\10.1.0\Client_1\inventory\filemap\odp.net\samples\transaction\savepoint\src</v>
      </c>
    </row>
    <row r="1049" spans="1:1" x14ac:dyDescent="0.4">
      <c r="A1049" t="str">
        <f>HYPERLINK("\\10.12.11.20\TFO.FAIT.Share\# ITHELPDESK\전임자 파일\이남용\Oracle\product\10.1.0\Client_1\inventory\filemap\odp.net\samples\transaction\savepoint\doc\images")</f>
        <v>\\10.12.11.20\TFO.FAIT.Share\# ITHELPDESK\전임자 파일\이남용\Oracle\product\10.1.0\Client_1\inventory\filemap\odp.net\samples\transaction\savepoint\doc\images</v>
      </c>
    </row>
    <row r="1050" spans="1:1" x14ac:dyDescent="0.4">
      <c r="A1050" t="str">
        <f>HYPERLINK("\\10.12.11.20\TFO.FAIT.Share\# ITHELPDESK\전임자 파일\이남용\Oracle\product\10.1.0\Client_1\inventory\filemap\odp.net\samples\webservice\odpnetws")</f>
        <v>\\10.12.11.20\TFO.FAIT.Share\# ITHELPDESK\전임자 파일\이남용\Oracle\product\10.1.0\Client_1\inventory\filemap\odp.net\samples\webservice\odpnetws</v>
      </c>
    </row>
    <row r="1051" spans="1:1" x14ac:dyDescent="0.4">
      <c r="A1051" t="str">
        <f>HYPERLINK("\\10.12.11.20\TFO.FAIT.Share\# ITHELPDESK\전임자 파일\이남용\Oracle\product\10.1.0\Client_1\inventory\filemap\odp.net\samples\webservice\odpnetws\doc")</f>
        <v>\\10.12.11.20\TFO.FAIT.Share\# ITHELPDESK\전임자 파일\이남용\Oracle\product\10.1.0\Client_1\inventory\filemap\odp.net\samples\webservice\odpnetws\doc</v>
      </c>
    </row>
    <row r="1052" spans="1:1" x14ac:dyDescent="0.4">
      <c r="A1052" t="str">
        <f>HYPERLINK("\\10.12.11.20\TFO.FAIT.Share\# ITHELPDESK\전임자 파일\이남용\Oracle\product\10.1.0\Client_1\inventory\filemap\odp.net\samples\webservice\odpnetws\src")</f>
        <v>\\10.12.11.20\TFO.FAIT.Share\# ITHELPDESK\전임자 파일\이남용\Oracle\product\10.1.0\Client_1\inventory\filemap\odp.net\samples\webservice\odpnetws\src</v>
      </c>
    </row>
    <row r="1053" spans="1:1" x14ac:dyDescent="0.4">
      <c r="A1053" t="str">
        <f>HYPERLINK("\\10.12.11.20\TFO.FAIT.Share\# ITHELPDESK\전임자 파일\이남용\Oracle\product\10.1.0\Client_1\inventory\filemap\odp.net\samples\webservice\odpnetws\doc\images")</f>
        <v>\\10.12.11.20\TFO.FAIT.Share\# ITHELPDESK\전임자 파일\이남용\Oracle\product\10.1.0\Client_1\inventory\filemap\odp.net\samples\webservice\odpnetws\doc\images</v>
      </c>
    </row>
    <row r="1054" spans="1:1" x14ac:dyDescent="0.4">
      <c r="A1054" t="str">
        <f>HYPERLINK("\\10.12.11.20\TFO.FAIT.Share\# ITHELPDESK\전임자 파일\이남용\Oracle\product\10.1.0\Client_1\inventory\filemap\odp.net\samples\webservice\odpnetws\src\client")</f>
        <v>\\10.12.11.20\TFO.FAIT.Share\# ITHELPDESK\전임자 파일\이남용\Oracle\product\10.1.0\Client_1\inventory\filemap\odp.net\samples\webservice\odpnetws\src\client</v>
      </c>
    </row>
    <row r="1055" spans="1:1" x14ac:dyDescent="0.4">
      <c r="A1055" t="str">
        <f>HYPERLINK("\\10.12.11.20\TFO.FAIT.Share\# ITHELPDESK\전임자 파일\이남용\Oracle\product\10.1.0\Client_1\inventory\filemap\odp.net\samples\webservice\odpnetws\src\webservice")</f>
        <v>\\10.12.11.20\TFO.FAIT.Share\# ITHELPDESK\전임자 파일\이남용\Oracle\product\10.1.0\Client_1\inventory\filemap\odp.net\samples\webservice\odpnetws\src\webservice</v>
      </c>
    </row>
    <row r="1056" spans="1:1" x14ac:dyDescent="0.4">
      <c r="A1056" t="str">
        <f>HYPERLINK("\\10.12.11.20\TFO.FAIT.Share\# ITHELPDESK\전임자 파일\이남용\Oracle\product\10.1.0\Client_1\inventory\filemap\odp.net\samples\xml\xmlview")</f>
        <v>\\10.12.11.20\TFO.FAIT.Share\# ITHELPDESK\전임자 파일\이남용\Oracle\product\10.1.0\Client_1\inventory\filemap\odp.net\samples\xml\xmlview</v>
      </c>
    </row>
    <row r="1057" spans="1:1" x14ac:dyDescent="0.4">
      <c r="A1057" t="str">
        <f>HYPERLINK("\\10.12.11.20\TFO.FAIT.Share\# ITHELPDESK\전임자 파일\이남용\Oracle\product\10.1.0\Client_1\inventory\filemap\odp.net\samples\xml\xmlviewvb")</f>
        <v>\\10.12.11.20\TFO.FAIT.Share\# ITHELPDESK\전임자 파일\이남용\Oracle\product\10.1.0\Client_1\inventory\filemap\odp.net\samples\xml\xmlviewvb</v>
      </c>
    </row>
    <row r="1058" spans="1:1" x14ac:dyDescent="0.4">
      <c r="A1058" t="str">
        <f>HYPERLINK("\\10.12.11.20\TFO.FAIT.Share\# ITHELPDESK\전임자 파일\이남용\Oracle\product\10.1.0\Client_1\inventory\filemap\odp.net\samples\xml\xmlview\doc")</f>
        <v>\\10.12.11.20\TFO.FAIT.Share\# ITHELPDESK\전임자 파일\이남용\Oracle\product\10.1.0\Client_1\inventory\filemap\odp.net\samples\xml\xmlview\doc</v>
      </c>
    </row>
    <row r="1059" spans="1:1" x14ac:dyDescent="0.4">
      <c r="A1059" t="str">
        <f>HYPERLINK("\\10.12.11.20\TFO.FAIT.Share\# ITHELPDESK\전임자 파일\이남용\Oracle\product\10.1.0\Client_1\inventory\filemap\odp.net\samples\xml\xmlview\setup")</f>
        <v>\\10.12.11.20\TFO.FAIT.Share\# ITHELPDESK\전임자 파일\이남용\Oracle\product\10.1.0\Client_1\inventory\filemap\odp.net\samples\xml\xmlview\setup</v>
      </c>
    </row>
    <row r="1060" spans="1:1" x14ac:dyDescent="0.4">
      <c r="A1060" t="str">
        <f>HYPERLINK("\\10.12.11.20\TFO.FAIT.Share\# ITHELPDESK\전임자 파일\이남용\Oracle\product\10.1.0\Client_1\inventory\filemap\odp.net\samples\xml\xmlview\src")</f>
        <v>\\10.12.11.20\TFO.FAIT.Share\# ITHELPDESK\전임자 파일\이남용\Oracle\product\10.1.0\Client_1\inventory\filemap\odp.net\samples\xml\xmlview\src</v>
      </c>
    </row>
    <row r="1061" spans="1:1" x14ac:dyDescent="0.4">
      <c r="A1061" t="str">
        <f>HYPERLINK("\\10.12.11.20\TFO.FAIT.Share\# ITHELPDESK\전임자 파일\이남용\Oracle\product\10.1.0\Client_1\inventory\filemap\odp.net\samples\xml\xmlview\doc\images")</f>
        <v>\\10.12.11.20\TFO.FAIT.Share\# ITHELPDESK\전임자 파일\이남용\Oracle\product\10.1.0\Client_1\inventory\filemap\odp.net\samples\xml\xmlview\doc\images</v>
      </c>
    </row>
    <row r="1062" spans="1:1" x14ac:dyDescent="0.4">
      <c r="A1062" t="str">
        <f>HYPERLINK("\\10.12.11.20\TFO.FAIT.Share\# ITHELPDESK\전임자 파일\이남용\Oracle\product\10.1.0\Client_1\inventory\filemap\odp.net\samples\xml\xmlviewvb\doc")</f>
        <v>\\10.12.11.20\TFO.FAIT.Share\# ITHELPDESK\전임자 파일\이남용\Oracle\product\10.1.0\Client_1\inventory\filemap\odp.net\samples\xml\xmlviewvb\doc</v>
      </c>
    </row>
    <row r="1063" spans="1:1" x14ac:dyDescent="0.4">
      <c r="A1063" t="str">
        <f>HYPERLINK("\\10.12.11.20\TFO.FAIT.Share\# ITHELPDESK\전임자 파일\이남용\Oracle\product\10.1.0\Client_1\inventory\filemap\odp.net\samples\xml\xmlviewvb\setup")</f>
        <v>\\10.12.11.20\TFO.FAIT.Share\# ITHELPDESK\전임자 파일\이남용\Oracle\product\10.1.0\Client_1\inventory\filemap\odp.net\samples\xml\xmlviewvb\setup</v>
      </c>
    </row>
    <row r="1064" spans="1:1" x14ac:dyDescent="0.4">
      <c r="A1064" t="str">
        <f>HYPERLINK("\\10.12.11.20\TFO.FAIT.Share\# ITHELPDESK\전임자 파일\이남용\Oracle\product\10.1.0\Client_1\inventory\filemap\odp.net\samples\xml\xmlviewvb\src")</f>
        <v>\\10.12.11.20\TFO.FAIT.Share\# ITHELPDESK\전임자 파일\이남용\Oracle\product\10.1.0\Client_1\inventory\filemap\odp.net\samples\xml\xmlviewvb\src</v>
      </c>
    </row>
    <row r="1065" spans="1:1" x14ac:dyDescent="0.4">
      <c r="A1065" t="str">
        <f>HYPERLINK("\\10.12.11.20\TFO.FAIT.Share\# ITHELPDESK\전임자 파일\이남용\Oracle\product\10.1.0\Client_1\inventory\filemap\odp.net\samples\xml\xmlviewvb\doc\images")</f>
        <v>\\10.12.11.20\TFO.FAIT.Share\# ITHELPDESK\전임자 파일\이남용\Oracle\product\10.1.0\Client_1\inventory\filemap\odp.net\samples\xml\xmlviewvb\doc\images</v>
      </c>
    </row>
    <row r="1066" spans="1:1" x14ac:dyDescent="0.4">
      <c r="A1066" t="str">
        <f>HYPERLINK("\\10.12.11.20\TFO.FAIT.Share\# ITHELPDESK\전임자 파일\이남용\Oracle\product\10.1.0\Client_1\inventory\filemap\oledb\include")</f>
        <v>\\10.12.11.20\TFO.FAIT.Share\# ITHELPDESK\전임자 파일\이남용\Oracle\product\10.1.0\Client_1\inventory\filemap\oledb\include</v>
      </c>
    </row>
    <row r="1067" spans="1:1" x14ac:dyDescent="0.4">
      <c r="A1067" t="str">
        <f>HYPERLINK("\\10.12.11.20\TFO.FAIT.Share\# ITHELPDESK\전임자 파일\이남용\Oracle\product\10.1.0\Client_1\inventory\filemap\oledb\lib")</f>
        <v>\\10.12.11.20\TFO.FAIT.Share\# ITHELPDESK\전임자 파일\이남용\Oracle\product\10.1.0\Client_1\inventory\filemap\oledb\lib</v>
      </c>
    </row>
    <row r="1068" spans="1:1" x14ac:dyDescent="0.4">
      <c r="A1068" t="str">
        <f>HYPERLINK("\\10.12.11.20\TFO.FAIT.Share\# ITHELPDESK\전임자 파일\이남용\Oracle\product\10.1.0\Client_1\inventory\filemap\oledb\mesg")</f>
        <v>\\10.12.11.20\TFO.FAIT.Share\# ITHELPDESK\전임자 파일\이남용\Oracle\product\10.1.0\Client_1\inventory\filemap\oledb\mesg</v>
      </c>
    </row>
    <row r="1069" spans="1:1" x14ac:dyDescent="0.4">
      <c r="A1069" t="str">
        <f>HYPERLINK("\\10.12.11.20\TFO.FAIT.Share\# ITHELPDESK\전임자 파일\이남용\Oracle\product\10.1.0\Client_1\inventory\filemap\oledb\samples")</f>
        <v>\\10.12.11.20\TFO.FAIT.Share\# ITHELPDESK\전임자 파일\이남용\Oracle\product\10.1.0\Client_1\inventory\filemap\oledb\samples</v>
      </c>
    </row>
    <row r="1070" spans="1:1" x14ac:dyDescent="0.4">
      <c r="A1070" t="str">
        <f>HYPERLINK("\\10.12.11.20\TFO.FAIT.Share\# ITHELPDESK\전임자 파일\이남용\Oracle\product\10.1.0\Client_1\inventory\filemap\oledb\samples\dataset")</f>
        <v>\\10.12.11.20\TFO.FAIT.Share\# ITHELPDESK\전임자 파일\이남용\Oracle\product\10.1.0\Client_1\inventory\filemap\oledb\samples\dataset</v>
      </c>
    </row>
    <row r="1071" spans="1:1" x14ac:dyDescent="0.4">
      <c r="A1071" t="str">
        <f>HYPERLINK("\\10.12.11.20\TFO.FAIT.Share\# ITHELPDESK\전임자 파일\이남용\Oracle\product\10.1.0\Client_1\inventory\filemap\oledb\samples\refcur")</f>
        <v>\\10.12.11.20\TFO.FAIT.Share\# ITHELPDESK\전임자 파일\이남용\Oracle\product\10.1.0\Client_1\inventory\filemap\oledb\samples\refcur</v>
      </c>
    </row>
    <row r="1072" spans="1:1" x14ac:dyDescent="0.4">
      <c r="A1072" t="str">
        <f>HYPERLINK("\\10.12.11.20\TFO.FAIT.Share\# ITHELPDESK\전임자 파일\이남용\Oracle\product\10.1.0\Client_1\inventory\filemap\oledb\samples\dataset\dmloperonds")</f>
        <v>\\10.12.11.20\TFO.FAIT.Share\# ITHELPDESK\전임자 파일\이남용\Oracle\product\10.1.0\Client_1\inventory\filemap\oledb\samples\dataset\dmloperonds</v>
      </c>
    </row>
    <row r="1073" spans="1:1" x14ac:dyDescent="0.4">
      <c r="A1073" t="str">
        <f>HYPERLINK("\\10.12.11.20\TFO.FAIT.Share\# ITHELPDESK\전임자 파일\이남용\Oracle\product\10.1.0\Client_1\inventory\filemap\oledb\samples\dataset\dspopulate")</f>
        <v>\\10.12.11.20\TFO.FAIT.Share\# ITHELPDESK\전임자 파일\이남용\Oracle\product\10.1.0\Client_1\inventory\filemap\oledb\samples\dataset\dspopulate</v>
      </c>
    </row>
    <row r="1074" spans="1:1" x14ac:dyDescent="0.4">
      <c r="A1074" t="str">
        <f>HYPERLINK("\\10.12.11.20\TFO.FAIT.Share\# ITHELPDESK\전임자 파일\이남용\Oracle\product\10.1.0\Client_1\inventory\filemap\oledb\samples\dataset\dspopulatevb")</f>
        <v>\\10.12.11.20\TFO.FAIT.Share\# ITHELPDESK\전임자 파일\이남용\Oracle\product\10.1.0\Client_1\inventory\filemap\oledb\samples\dataset\dspopulatevb</v>
      </c>
    </row>
    <row r="1075" spans="1:1" x14ac:dyDescent="0.4">
      <c r="A1075" t="str">
        <f>HYPERLINK("\\10.12.11.20\TFO.FAIT.Share\# ITHELPDESK\전임자 파일\이남용\Oracle\product\10.1.0\Client_1\inventory\filemap\oledb\samples\dataset\dswithlob")</f>
        <v>\\10.12.11.20\TFO.FAIT.Share\# ITHELPDESK\전임자 파일\이남용\Oracle\product\10.1.0\Client_1\inventory\filemap\oledb\samples\dataset\dswithlob</v>
      </c>
    </row>
    <row r="1076" spans="1:1" x14ac:dyDescent="0.4">
      <c r="A1076" t="str">
        <f>HYPERLINK("\\10.12.11.20\TFO.FAIT.Share\# ITHELPDESK\전임자 파일\이남용\Oracle\product\10.1.0\Client_1\inventory\filemap\oledb\samples\dataset\dswithrefcur")</f>
        <v>\\10.12.11.20\TFO.FAIT.Share\# ITHELPDESK\전임자 파일\이남용\Oracle\product\10.1.0\Client_1\inventory\filemap\oledb\samples\dataset\dswithrefcur</v>
      </c>
    </row>
    <row r="1077" spans="1:1" x14ac:dyDescent="0.4">
      <c r="A1077" t="str">
        <f>HYPERLINK("\\10.12.11.20\TFO.FAIT.Share\# ITHELPDESK\전임자 파일\이남용\Oracle\product\10.1.0\Client_1\inventory\filemap\oledb\samples\dataset\dmloperonds\doc")</f>
        <v>\\10.12.11.20\TFO.FAIT.Share\# ITHELPDESK\전임자 파일\이남용\Oracle\product\10.1.0\Client_1\inventory\filemap\oledb\samples\dataset\dmloperonds\doc</v>
      </c>
    </row>
    <row r="1078" spans="1:1" x14ac:dyDescent="0.4">
      <c r="A1078" t="str">
        <f>HYPERLINK("\\10.12.11.20\TFO.FAIT.Share\# ITHELPDESK\전임자 파일\이남용\Oracle\product\10.1.0\Client_1\inventory\filemap\oledb\samples\dataset\dmloperonds\setup")</f>
        <v>\\10.12.11.20\TFO.FAIT.Share\# ITHELPDESK\전임자 파일\이남용\Oracle\product\10.1.0\Client_1\inventory\filemap\oledb\samples\dataset\dmloperonds\setup</v>
      </c>
    </row>
    <row r="1079" spans="1:1" x14ac:dyDescent="0.4">
      <c r="A1079" t="str">
        <f>HYPERLINK("\\10.12.11.20\TFO.FAIT.Share\# ITHELPDESK\전임자 파일\이남용\Oracle\product\10.1.0\Client_1\inventory\filemap\oledb\samples\dataset\dmloperonds\src")</f>
        <v>\\10.12.11.20\TFO.FAIT.Share\# ITHELPDESK\전임자 파일\이남용\Oracle\product\10.1.0\Client_1\inventory\filemap\oledb\samples\dataset\dmloperonds\src</v>
      </c>
    </row>
    <row r="1080" spans="1:1" x14ac:dyDescent="0.4">
      <c r="A1080" t="str">
        <f>HYPERLINK("\\10.12.11.20\TFO.FAIT.Share\# ITHELPDESK\전임자 파일\이남용\Oracle\product\10.1.0\Client_1\inventory\filemap\oledb\samples\dataset\dmloperonds\doc\images")</f>
        <v>\\10.12.11.20\TFO.FAIT.Share\# ITHELPDESK\전임자 파일\이남용\Oracle\product\10.1.0\Client_1\inventory\filemap\oledb\samples\dataset\dmloperonds\doc\images</v>
      </c>
    </row>
    <row r="1081" spans="1:1" x14ac:dyDescent="0.4">
      <c r="A1081" t="str">
        <f>HYPERLINK("\\10.12.11.20\TFO.FAIT.Share\# ITHELPDESK\전임자 파일\이남용\Oracle\product\10.1.0\Client_1\inventory\filemap\oledb\samples\dataset\dspopulate\doc")</f>
        <v>\\10.12.11.20\TFO.FAIT.Share\# ITHELPDESK\전임자 파일\이남용\Oracle\product\10.1.0\Client_1\inventory\filemap\oledb\samples\dataset\dspopulate\doc</v>
      </c>
    </row>
    <row r="1082" spans="1:1" x14ac:dyDescent="0.4">
      <c r="A1082" t="str">
        <f>HYPERLINK("\\10.12.11.20\TFO.FAIT.Share\# ITHELPDESK\전임자 파일\이남용\Oracle\product\10.1.0\Client_1\inventory\filemap\oledb\samples\dataset\dspopulate\setup")</f>
        <v>\\10.12.11.20\TFO.FAIT.Share\# ITHELPDESK\전임자 파일\이남용\Oracle\product\10.1.0\Client_1\inventory\filemap\oledb\samples\dataset\dspopulate\setup</v>
      </c>
    </row>
    <row r="1083" spans="1:1" x14ac:dyDescent="0.4">
      <c r="A1083" t="str">
        <f>HYPERLINK("\\10.12.11.20\TFO.FAIT.Share\# ITHELPDESK\전임자 파일\이남용\Oracle\product\10.1.0\Client_1\inventory\filemap\oledb\samples\dataset\dspopulate\src")</f>
        <v>\\10.12.11.20\TFO.FAIT.Share\# ITHELPDESK\전임자 파일\이남용\Oracle\product\10.1.0\Client_1\inventory\filemap\oledb\samples\dataset\dspopulate\src</v>
      </c>
    </row>
    <row r="1084" spans="1:1" x14ac:dyDescent="0.4">
      <c r="A1084" t="str">
        <f>HYPERLINK("\\10.12.11.20\TFO.FAIT.Share\# ITHELPDESK\전임자 파일\이남용\Oracle\product\10.1.0\Client_1\inventory\filemap\oledb\samples\dataset\dspopulate\doc\images")</f>
        <v>\\10.12.11.20\TFO.FAIT.Share\# ITHELPDESK\전임자 파일\이남용\Oracle\product\10.1.0\Client_1\inventory\filemap\oledb\samples\dataset\dspopulate\doc\images</v>
      </c>
    </row>
    <row r="1085" spans="1:1" x14ac:dyDescent="0.4">
      <c r="A1085" t="str">
        <f>HYPERLINK("\\10.12.11.20\TFO.FAIT.Share\# ITHELPDESK\전임자 파일\이남용\Oracle\product\10.1.0\Client_1\inventory\filemap\oledb\samples\dataset\dspopulatevb\doc")</f>
        <v>\\10.12.11.20\TFO.FAIT.Share\# ITHELPDESK\전임자 파일\이남용\Oracle\product\10.1.0\Client_1\inventory\filemap\oledb\samples\dataset\dspopulatevb\doc</v>
      </c>
    </row>
    <row r="1086" spans="1:1" x14ac:dyDescent="0.4">
      <c r="A1086" t="str">
        <f>HYPERLINK("\\10.12.11.20\TFO.FAIT.Share\# ITHELPDESK\전임자 파일\이남용\Oracle\product\10.1.0\Client_1\inventory\filemap\oledb\samples\dataset\dspopulatevb\setup")</f>
        <v>\\10.12.11.20\TFO.FAIT.Share\# ITHELPDESK\전임자 파일\이남용\Oracle\product\10.1.0\Client_1\inventory\filemap\oledb\samples\dataset\dspopulatevb\setup</v>
      </c>
    </row>
    <row r="1087" spans="1:1" x14ac:dyDescent="0.4">
      <c r="A1087" t="str">
        <f>HYPERLINK("\\10.12.11.20\TFO.FAIT.Share\# ITHELPDESK\전임자 파일\이남용\Oracle\product\10.1.0\Client_1\inventory\filemap\oledb\samples\dataset\dspopulatevb\src")</f>
        <v>\\10.12.11.20\TFO.FAIT.Share\# ITHELPDESK\전임자 파일\이남용\Oracle\product\10.1.0\Client_1\inventory\filemap\oledb\samples\dataset\dspopulatevb\src</v>
      </c>
    </row>
    <row r="1088" spans="1:1" x14ac:dyDescent="0.4">
      <c r="A1088" t="str">
        <f>HYPERLINK("\\10.12.11.20\TFO.FAIT.Share\# ITHELPDESK\전임자 파일\이남용\Oracle\product\10.1.0\Client_1\inventory\filemap\oledb\samples\dataset\dspopulatevb\doc\images")</f>
        <v>\\10.12.11.20\TFO.FAIT.Share\# ITHELPDESK\전임자 파일\이남용\Oracle\product\10.1.0\Client_1\inventory\filemap\oledb\samples\dataset\dspopulatevb\doc\images</v>
      </c>
    </row>
    <row r="1089" spans="1:1" x14ac:dyDescent="0.4">
      <c r="A1089" t="str">
        <f>HYPERLINK("\\10.12.11.20\TFO.FAIT.Share\# ITHELPDESK\전임자 파일\이남용\Oracle\product\10.1.0\Client_1\inventory\filemap\oledb\samples\dataset\dswithlob\doc")</f>
        <v>\\10.12.11.20\TFO.FAIT.Share\# ITHELPDESK\전임자 파일\이남용\Oracle\product\10.1.0\Client_1\inventory\filemap\oledb\samples\dataset\dswithlob\doc</v>
      </c>
    </row>
    <row r="1090" spans="1:1" x14ac:dyDescent="0.4">
      <c r="A1090" t="str">
        <f>HYPERLINK("\\10.12.11.20\TFO.FAIT.Share\# ITHELPDESK\전임자 파일\이남용\Oracle\product\10.1.0\Client_1\inventory\filemap\oledb\samples\dataset\dswithlob\setup")</f>
        <v>\\10.12.11.20\TFO.FAIT.Share\# ITHELPDESK\전임자 파일\이남용\Oracle\product\10.1.0\Client_1\inventory\filemap\oledb\samples\dataset\dswithlob\setup</v>
      </c>
    </row>
    <row r="1091" spans="1:1" x14ac:dyDescent="0.4">
      <c r="A1091" t="str">
        <f>HYPERLINK("\\10.12.11.20\TFO.FAIT.Share\# ITHELPDESK\전임자 파일\이남용\Oracle\product\10.1.0\Client_1\inventory\filemap\oledb\samples\dataset\dswithlob\src")</f>
        <v>\\10.12.11.20\TFO.FAIT.Share\# ITHELPDESK\전임자 파일\이남용\Oracle\product\10.1.0\Client_1\inventory\filemap\oledb\samples\dataset\dswithlob\src</v>
      </c>
    </row>
    <row r="1092" spans="1:1" x14ac:dyDescent="0.4">
      <c r="A1092" t="str">
        <f>HYPERLINK("\\10.12.11.20\TFO.FAIT.Share\# ITHELPDESK\전임자 파일\이남용\Oracle\product\10.1.0\Client_1\inventory\filemap\oledb\samples\dataset\dswithlob\doc\images")</f>
        <v>\\10.12.11.20\TFO.FAIT.Share\# ITHELPDESK\전임자 파일\이남용\Oracle\product\10.1.0\Client_1\inventory\filemap\oledb\samples\dataset\dswithlob\doc\images</v>
      </c>
    </row>
    <row r="1093" spans="1:1" x14ac:dyDescent="0.4">
      <c r="A1093" t="str">
        <f>HYPERLINK("\\10.12.11.20\TFO.FAIT.Share\# ITHELPDESK\전임자 파일\이남용\Oracle\product\10.1.0\Client_1\inventory\filemap\oledb\samples\dataset\dswithrefcur\doc")</f>
        <v>\\10.12.11.20\TFO.FAIT.Share\# ITHELPDESK\전임자 파일\이남용\Oracle\product\10.1.0\Client_1\inventory\filemap\oledb\samples\dataset\dswithrefcur\doc</v>
      </c>
    </row>
    <row r="1094" spans="1:1" x14ac:dyDescent="0.4">
      <c r="A1094" t="str">
        <f>HYPERLINK("\\10.12.11.20\TFO.FAIT.Share\# ITHELPDESK\전임자 파일\이남용\Oracle\product\10.1.0\Client_1\inventory\filemap\oledb\samples\dataset\dswithrefcur\setup")</f>
        <v>\\10.12.11.20\TFO.FAIT.Share\# ITHELPDESK\전임자 파일\이남용\Oracle\product\10.1.0\Client_1\inventory\filemap\oledb\samples\dataset\dswithrefcur\setup</v>
      </c>
    </row>
    <row r="1095" spans="1:1" x14ac:dyDescent="0.4">
      <c r="A1095" t="str">
        <f>HYPERLINK("\\10.12.11.20\TFO.FAIT.Share\# ITHELPDESK\전임자 파일\이남용\Oracle\product\10.1.0\Client_1\inventory\filemap\oledb\samples\dataset\dswithrefcur\src")</f>
        <v>\\10.12.11.20\TFO.FAIT.Share\# ITHELPDESK\전임자 파일\이남용\Oracle\product\10.1.0\Client_1\inventory\filemap\oledb\samples\dataset\dswithrefcur\src</v>
      </c>
    </row>
    <row r="1096" spans="1:1" x14ac:dyDescent="0.4">
      <c r="A1096" t="str">
        <f>HYPERLINK("\\10.12.11.20\TFO.FAIT.Share\# ITHELPDESK\전임자 파일\이남용\Oracle\product\10.1.0\Client_1\inventory\filemap\oledb\samples\dataset\dswithrefcur\doc\images")</f>
        <v>\\10.12.11.20\TFO.FAIT.Share\# ITHELPDESK\전임자 파일\이남용\Oracle\product\10.1.0\Client_1\inventory\filemap\oledb\samples\dataset\dswithrefcur\doc\images</v>
      </c>
    </row>
    <row r="1097" spans="1:1" x14ac:dyDescent="0.4">
      <c r="A1097" t="str">
        <f>HYPERLINK("\\10.12.11.20\TFO.FAIT.Share\# ITHELPDESK\전임자 파일\이남용\Oracle\product\10.1.0\Client_1\inventory\filemap\oo4o\codewiz")</f>
        <v>\\10.12.11.20\TFO.FAIT.Share\# ITHELPDESK\전임자 파일\이남용\Oracle\product\10.1.0\Client_1\inventory\filemap\oo4o\codewiz</v>
      </c>
    </row>
    <row r="1098" spans="1:1" x14ac:dyDescent="0.4">
      <c r="A1098" t="str">
        <f>HYPERLINK("\\10.12.11.20\TFO.FAIT.Share\# ITHELPDESK\전임자 파일\이남용\Oracle\product\10.1.0\Client_1\inventory\filemap\oo4o\cpp")</f>
        <v>\\10.12.11.20\TFO.FAIT.Share\# ITHELPDESK\전임자 파일\이남용\Oracle\product\10.1.0\Client_1\inventory\filemap\oo4o\cpp</v>
      </c>
    </row>
    <row r="1099" spans="1:1" x14ac:dyDescent="0.4">
      <c r="A1099" t="str">
        <f>HYPERLINK("\\10.12.11.20\TFO.FAIT.Share\# ITHELPDESK\전임자 파일\이남용\Oracle\product\10.1.0\Client_1\inventory\filemap\oo4o\doc")</f>
        <v>\\10.12.11.20\TFO.FAIT.Share\# ITHELPDESK\전임자 파일\이남용\Oracle\product\10.1.0\Client_1\inventory\filemap\oo4o\doc</v>
      </c>
    </row>
    <row r="1100" spans="1:1" x14ac:dyDescent="0.4">
      <c r="A1100" t="str">
        <f>HYPERLINK("\\10.12.11.20\TFO.FAIT.Share\# ITHELPDESK\전임자 파일\이남용\Oracle\product\10.1.0\Client_1\inventory\filemap\oo4o\excel")</f>
        <v>\\10.12.11.20\TFO.FAIT.Share\# ITHELPDESK\전임자 파일\이남용\Oracle\product\10.1.0\Client_1\inventory\filemap\oo4o\excel</v>
      </c>
    </row>
    <row r="1101" spans="1:1" x14ac:dyDescent="0.4">
      <c r="A1101" t="str">
        <f>HYPERLINK("\\10.12.11.20\TFO.FAIT.Share\# ITHELPDESK\전임자 파일\이남용\Oracle\product\10.1.0\Client_1\inventory\filemap\oo4o\iis")</f>
        <v>\\10.12.11.20\TFO.FAIT.Share\# ITHELPDESK\전임자 파일\이남용\Oracle\product\10.1.0\Client_1\inventory\filemap\oo4o\iis</v>
      </c>
    </row>
    <row r="1102" spans="1:1" x14ac:dyDescent="0.4">
      <c r="A1102" t="str">
        <f>HYPERLINK("\\10.12.11.20\TFO.FAIT.Share\# ITHELPDESK\전임자 파일\이남용\Oracle\product\10.1.0\Client_1\inventory\filemap\oo4o\mesg")</f>
        <v>\\10.12.11.20\TFO.FAIT.Share\# ITHELPDESK\전임자 파일\이남용\Oracle\product\10.1.0\Client_1\inventory\filemap\oo4o\mesg</v>
      </c>
    </row>
    <row r="1103" spans="1:1" x14ac:dyDescent="0.4">
      <c r="A1103" t="str">
        <f>HYPERLINK("\\10.12.11.20\TFO.FAIT.Share\# ITHELPDESK\전임자 파일\이남용\Oracle\product\10.1.0\Client_1\inventory\filemap\oo4o\vb")</f>
        <v>\\10.12.11.20\TFO.FAIT.Share\# ITHELPDESK\전임자 파일\이남용\Oracle\product\10.1.0\Client_1\inventory\filemap\oo4o\vb</v>
      </c>
    </row>
    <row r="1104" spans="1:1" x14ac:dyDescent="0.4">
      <c r="A1104" t="str">
        <f>HYPERLINK("\\10.12.11.20\TFO.FAIT.Share\# ITHELPDESK\전임자 파일\이남용\Oracle\product\10.1.0\Client_1\inventory\filemap\oo4o\codewiz\samples")</f>
        <v>\\10.12.11.20\TFO.FAIT.Share\# ITHELPDESK\전임자 파일\이남용\Oracle\product\10.1.0\Client_1\inventory\filemap\oo4o\codewiz\samples</v>
      </c>
    </row>
    <row r="1105" spans="1:1" x14ac:dyDescent="0.4">
      <c r="A1105" t="str">
        <f>HYPERLINK("\\10.12.11.20\TFO.FAIT.Share\# ITHELPDESK\전임자 파일\이남용\Oracle\product\10.1.0\Client_1\inventory\filemap\oo4o\codewiz\samples\clob")</f>
        <v>\\10.12.11.20\TFO.FAIT.Share\# ITHELPDESK\전임자 파일\이남용\Oracle\product\10.1.0\Client_1\inventory\filemap\oo4o\codewiz\samples\clob</v>
      </c>
    </row>
    <row r="1106" spans="1:1" x14ac:dyDescent="0.4">
      <c r="A1106" t="str">
        <f>HYPERLINK("\\10.12.11.20\TFO.FAIT.Share\# ITHELPDESK\전임자 파일\이남용\Oracle\product\10.1.0\Client_1\inventory\filemap\oo4o\codewiz\samples\emp")</f>
        <v>\\10.12.11.20\TFO.FAIT.Share\# ITHELPDESK\전임자 파일\이남용\Oracle\product\10.1.0\Client_1\inventory\filemap\oo4o\codewiz\samples\emp</v>
      </c>
    </row>
    <row r="1107" spans="1:1" x14ac:dyDescent="0.4">
      <c r="A1107" t="str">
        <f>HYPERLINK("\\10.12.11.20\TFO.FAIT.Share\# ITHELPDESK\전임자 파일\이남용\Oracle\product\10.1.0\Client_1\inventory\filemap\oo4o\codewiz\samples\objects")</f>
        <v>\\10.12.11.20\TFO.FAIT.Share\# ITHELPDESK\전임자 파일\이남용\Oracle\product\10.1.0\Client_1\inventory\filemap\oo4o\codewiz\samples\objects</v>
      </c>
    </row>
    <row r="1108" spans="1:1" x14ac:dyDescent="0.4">
      <c r="A1108" t="str">
        <f>HYPERLINK("\\10.12.11.20\TFO.FAIT.Share\# ITHELPDESK\전임자 파일\이남용\Oracle\product\10.1.0\Client_1\inventory\filemap\oo4o\codewiz\samples\varray")</f>
        <v>\\10.12.11.20\TFO.FAIT.Share\# ITHELPDESK\전임자 파일\이남용\Oracle\product\10.1.0\Client_1\inventory\filemap\oo4o\codewiz\samples\varray</v>
      </c>
    </row>
    <row r="1109" spans="1:1" x14ac:dyDescent="0.4">
      <c r="A1109" t="str">
        <f>HYPERLINK("\\10.12.11.20\TFO.FAIT.Share\# ITHELPDESK\전임자 파일\이남용\Oracle\product\10.1.0\Client_1\inventory\filemap\oo4o\cpp\include")</f>
        <v>\\10.12.11.20\TFO.FAIT.Share\# ITHELPDESK\전임자 파일\이남용\Oracle\product\10.1.0\Client_1\inventory\filemap\oo4o\cpp\include</v>
      </c>
    </row>
    <row r="1110" spans="1:1" x14ac:dyDescent="0.4">
      <c r="A1110" t="str">
        <f>HYPERLINK("\\10.12.11.20\TFO.FAIT.Share\# ITHELPDESK\전임자 파일\이남용\Oracle\product\10.1.0\Client_1\inventory\filemap\oo4o\cpp\lib")</f>
        <v>\\10.12.11.20\TFO.FAIT.Share\# ITHELPDESK\전임자 파일\이남용\Oracle\product\10.1.0\Client_1\inventory\filemap\oo4o\cpp\lib</v>
      </c>
    </row>
    <row r="1111" spans="1:1" x14ac:dyDescent="0.4">
      <c r="A1111" t="str">
        <f>HYPERLINK("\\10.12.11.20\TFO.FAIT.Share\# ITHELPDESK\전임자 파일\이남용\Oracle\product\10.1.0\Client_1\inventory\filemap\oo4o\cpp\mfc")</f>
        <v>\\10.12.11.20\TFO.FAIT.Share\# ITHELPDESK\전임자 파일\이남용\Oracle\product\10.1.0\Client_1\inventory\filemap\oo4o\cpp\mfc</v>
      </c>
    </row>
    <row r="1112" spans="1:1" x14ac:dyDescent="0.4">
      <c r="A1112" t="str">
        <f>HYPERLINK("\\10.12.11.20\TFO.FAIT.Share\# ITHELPDESK\전임자 파일\이남용\Oracle\product\10.1.0\Client_1\inventory\filemap\oo4o\cpp\workbook")</f>
        <v>\\10.12.11.20\TFO.FAIT.Share\# ITHELPDESK\전임자 파일\이남용\Oracle\product\10.1.0\Client_1\inventory\filemap\oo4o\cpp\workbook</v>
      </c>
    </row>
    <row r="1113" spans="1:1" x14ac:dyDescent="0.4">
      <c r="A1113" t="str">
        <f>HYPERLINK("\\10.12.11.20\TFO.FAIT.Share\# ITHELPDESK\전임자 파일\이남용\Oracle\product\10.1.0\Client_1\inventory\filemap\oo4o\cpp\mfc\include")</f>
        <v>\\10.12.11.20\TFO.FAIT.Share\# ITHELPDESK\전임자 파일\이남용\Oracle\product\10.1.0\Client_1\inventory\filemap\oo4o\cpp\mfc\include</v>
      </c>
    </row>
    <row r="1114" spans="1:1" x14ac:dyDescent="0.4">
      <c r="A1114" t="str">
        <f>HYPERLINK("\\10.12.11.20\TFO.FAIT.Share\# ITHELPDESK\전임자 파일\이남용\Oracle\product\10.1.0\Client_1\inventory\filemap\oo4o\cpp\mfc\lib")</f>
        <v>\\10.12.11.20\TFO.FAIT.Share\# ITHELPDESK\전임자 파일\이남용\Oracle\product\10.1.0\Client_1\inventory\filemap\oo4o\cpp\mfc\lib</v>
      </c>
    </row>
    <row r="1115" spans="1:1" x14ac:dyDescent="0.4">
      <c r="A1115" t="str">
        <f>HYPERLINK("\\10.12.11.20\TFO.FAIT.Share\# ITHELPDESK\전임자 파일\이남용\Oracle\product\10.1.0\Client_1\inventory\filemap\oo4o\cpp\mfc\samples")</f>
        <v>\\10.12.11.20\TFO.FAIT.Share\# ITHELPDESK\전임자 파일\이남용\Oracle\product\10.1.0\Client_1\inventory\filemap\oo4o\cpp\mfc\samples</v>
      </c>
    </row>
    <row r="1116" spans="1:1" x14ac:dyDescent="0.4">
      <c r="A1116" t="str">
        <f>HYPERLINK("\\10.12.11.20\TFO.FAIT.Share\# ITHELPDESK\전임자 파일\이남용\Oracle\product\10.1.0\Client_1\inventory\filemap\oo4o\cpp\mfc\src")</f>
        <v>\\10.12.11.20\TFO.FAIT.Share\# ITHELPDESK\전임자 파일\이남용\Oracle\product\10.1.0\Client_1\inventory\filemap\oo4o\cpp\mfc\src</v>
      </c>
    </row>
    <row r="1117" spans="1:1" x14ac:dyDescent="0.4">
      <c r="A1117" t="str">
        <f>HYPERLINK("\\10.12.11.20\TFO.FAIT.Share\# ITHELPDESK\전임자 파일\이남용\Oracle\product\10.1.0\Client_1\inventory\filemap\oo4o\cpp\mfc\samples\empedit")</f>
        <v>\\10.12.11.20\TFO.FAIT.Share\# ITHELPDESK\전임자 파일\이남용\Oracle\product\10.1.0\Client_1\inventory\filemap\oo4o\cpp\mfc\samples\empedit</v>
      </c>
    </row>
    <row r="1118" spans="1:1" x14ac:dyDescent="0.4">
      <c r="A1118" t="str">
        <f>HYPERLINK("\\10.12.11.20\TFO.FAIT.Share\# ITHELPDESK\전임자 파일\이남용\Oracle\product\10.1.0\Client_1\inventory\filemap\oo4o\cpp\mfc\samples\empedit\res")</f>
        <v>\\10.12.11.20\TFO.FAIT.Share\# ITHELPDESK\전임자 파일\이남용\Oracle\product\10.1.0\Client_1\inventory\filemap\oo4o\cpp\mfc\samples\empedit\res</v>
      </c>
    </row>
    <row r="1119" spans="1:1" x14ac:dyDescent="0.4">
      <c r="A1119" t="str">
        <f>HYPERLINK("\\10.12.11.20\TFO.FAIT.Share\# ITHELPDESK\전임자 파일\이남용\Oracle\product\10.1.0\Client_1\inventory\filemap\oo4o\cpp\workbook\activex")</f>
        <v>\\10.12.11.20\TFO.FAIT.Share\# ITHELPDESK\전임자 파일\이남용\Oracle\product\10.1.0\Client_1\inventory\filemap\oo4o\cpp\workbook\activex</v>
      </c>
    </row>
    <row r="1120" spans="1:1" x14ac:dyDescent="0.4">
      <c r="A1120" t="str">
        <f>HYPERLINK("\\10.12.11.20\TFO.FAIT.Share\# ITHELPDESK\전임자 파일\이남용\Oracle\product\10.1.0\Client_1\inventory\filemap\oo4o\cpp\workbook\aq")</f>
        <v>\\10.12.11.20\TFO.FAIT.Share\# ITHELPDESK\전임자 파일\이남용\Oracle\product\10.1.0\Client_1\inventory\filemap\oo4o\cpp\workbook\aq</v>
      </c>
    </row>
    <row r="1121" spans="1:1" x14ac:dyDescent="0.4">
      <c r="A1121" t="str">
        <f>HYPERLINK("\\10.12.11.20\TFO.FAIT.Share\# ITHELPDESK\전임자 파일\이남용\Oracle\product\10.1.0\Client_1\inventory\filemap\oo4o\cpp\workbook\boundval")</f>
        <v>\\10.12.11.20\TFO.FAIT.Share\# ITHELPDESK\전임자 파일\이남용\Oracle\product\10.1.0\Client_1\inventory\filemap\oo4o\cpp\workbook\boundval</v>
      </c>
    </row>
    <row r="1122" spans="1:1" x14ac:dyDescent="0.4">
      <c r="A1122" t="str">
        <f>HYPERLINK("\\10.12.11.20\TFO.FAIT.Share\# ITHELPDESK\전임자 파일\이남용\Oracle\product\10.1.0\Client_1\inventory\filemap\oo4o\cpp\workbook\empedt")</f>
        <v>\\10.12.11.20\TFO.FAIT.Share\# ITHELPDESK\전임자 파일\이남용\Oracle\product\10.1.0\Client_1\inventory\filemap\oo4o\cpp\workbook\empedt</v>
      </c>
    </row>
    <row r="1123" spans="1:1" x14ac:dyDescent="0.4">
      <c r="A1123" t="str">
        <f>HYPERLINK("\\10.12.11.20\TFO.FAIT.Share\# ITHELPDESK\전임자 파일\이남용\Oracle\product\10.1.0\Client_1\inventory\filemap\oo4o\cpp\workbook\lob")</f>
        <v>\\10.12.11.20\TFO.FAIT.Share\# ITHELPDESK\전임자 파일\이남용\Oracle\product\10.1.0\Client_1\inventory\filemap\oo4o\cpp\workbook\lob</v>
      </c>
    </row>
    <row r="1124" spans="1:1" x14ac:dyDescent="0.4">
      <c r="A1124" t="str">
        <f>HYPERLINK("\\10.12.11.20\TFO.FAIT.Share\# ITHELPDESK\전임자 파일\이남용\Oracle\product\10.1.0\Client_1\inventory\filemap\oo4o\cpp\workbook\logdlg")</f>
        <v>\\10.12.11.20\TFO.FAIT.Share\# ITHELPDESK\전임자 파일\이남용\Oracle\product\10.1.0\Client_1\inventory\filemap\oo4o\cpp\workbook\logdlg</v>
      </c>
    </row>
    <row r="1125" spans="1:1" x14ac:dyDescent="0.4">
      <c r="A1125" t="str">
        <f>HYPERLINK("\\10.12.11.20\TFO.FAIT.Share\# ITHELPDESK\전임자 파일\이남용\Oracle\product\10.1.0\Client_1\inventory\filemap\oo4o\cpp\workbook\metadata")</f>
        <v>\\10.12.11.20\TFO.FAIT.Share\# ITHELPDESK\전임자 파일\이남용\Oracle\product\10.1.0\Client_1\inventory\filemap\oo4o\cpp\workbook\metadata</v>
      </c>
    </row>
    <row r="1126" spans="1:1" x14ac:dyDescent="0.4">
      <c r="A1126" t="str">
        <f>HYPERLINK("\\10.12.11.20\TFO.FAIT.Share\# ITHELPDESK\전임자 파일\이남용\Oracle\product\10.1.0\Client_1\inventory\filemap\oo4o\cpp\workbook\multthrd")</f>
        <v>\\10.12.11.20\TFO.FAIT.Share\# ITHELPDESK\전임자 파일\이남용\Oracle\product\10.1.0\Client_1\inventory\filemap\oo4o\cpp\workbook\multthrd</v>
      </c>
    </row>
    <row r="1127" spans="1:1" x14ac:dyDescent="0.4">
      <c r="A1127" t="str">
        <f>HYPERLINK("\\10.12.11.20\TFO.FAIT.Share\# ITHELPDESK\전임자 파일\이남용\Oracle\product\10.1.0\Client_1\inventory\filemap\oo4o\cpp\workbook\nonblock")</f>
        <v>\\10.12.11.20\TFO.FAIT.Share\# ITHELPDESK\전임자 파일\이남용\Oracle\product\10.1.0\Client_1\inventory\filemap\oo4o\cpp\workbook\nonblock</v>
      </c>
    </row>
    <row r="1128" spans="1:1" x14ac:dyDescent="0.4">
      <c r="A1128" t="str">
        <f>HYPERLINK("\\10.12.11.20\TFO.FAIT.Share\# ITHELPDESK\전임자 파일\이남용\Oracle\product\10.1.0\Client_1\inventory\filemap\oo4o\cpp\workbook\objects")</f>
        <v>\\10.12.11.20\TFO.FAIT.Share\# ITHELPDESK\전임자 파일\이남용\Oracle\product\10.1.0\Client_1\inventory\filemap\oo4o\cpp\workbook\objects</v>
      </c>
    </row>
    <row r="1129" spans="1:1" x14ac:dyDescent="0.4">
      <c r="A1129" t="str">
        <f>HYPERLINK("\\10.12.11.20\TFO.FAIT.Share\# ITHELPDESK\전임자 파일\이남용\Oracle\product\10.1.0\Client_1\inventory\filemap\oo4o\cpp\workbook\posadv")</f>
        <v>\\10.12.11.20\TFO.FAIT.Share\# ITHELPDESK\전임자 파일\이남용\Oracle\product\10.1.0\Client_1\inventory\filemap\oo4o\cpp\workbook\posadv</v>
      </c>
    </row>
    <row r="1130" spans="1:1" x14ac:dyDescent="0.4">
      <c r="A1130" t="str">
        <f>HYPERLINK("\\10.12.11.20\TFO.FAIT.Share\# ITHELPDESK\전임자 파일\이남용\Oracle\product\10.1.0\Client_1\inventory\filemap\oo4o\cpp\workbook\raw")</f>
        <v>\\10.12.11.20\TFO.FAIT.Share\# ITHELPDESK\전임자 파일\이남용\Oracle\product\10.1.0\Client_1\inventory\filemap\oo4o\cpp\workbook\raw</v>
      </c>
    </row>
    <row r="1131" spans="1:1" x14ac:dyDescent="0.4">
      <c r="A1131" t="str">
        <f>HYPERLINK("\\10.12.11.20\TFO.FAIT.Share\# ITHELPDESK\전임자 파일\이남용\Oracle\product\10.1.0\Client_1\inventory\filemap\oo4o\cpp\workbook\varray")</f>
        <v>\\10.12.11.20\TFO.FAIT.Share\# ITHELPDESK\전임자 파일\이남용\Oracle\product\10.1.0\Client_1\inventory\filemap\oo4o\cpp\workbook\varray</v>
      </c>
    </row>
    <row r="1132" spans="1:1" x14ac:dyDescent="0.4">
      <c r="A1132" t="str">
        <f>HYPERLINK("\\10.12.11.20\TFO.FAIT.Share\# ITHELPDESK\전임자 파일\이남용\Oracle\product\10.1.0\Client_1\inventory\filemap\oo4o\cpp\workbook\activex\release")</f>
        <v>\\10.12.11.20\TFO.FAIT.Share\# ITHELPDESK\전임자 파일\이남용\Oracle\product\10.1.0\Client_1\inventory\filemap\oo4o\cpp\workbook\activex\release</v>
      </c>
    </row>
    <row r="1133" spans="1:1" x14ac:dyDescent="0.4">
      <c r="A1133" t="str">
        <f>HYPERLINK("\\10.12.11.20\TFO.FAIT.Share\# ITHELPDESK\전임자 파일\이남용\Oracle\product\10.1.0\Client_1\inventory\filemap\oo4o\cpp\workbook\activex\res")</f>
        <v>\\10.12.11.20\TFO.FAIT.Share\# ITHELPDESK\전임자 파일\이남용\Oracle\product\10.1.0\Client_1\inventory\filemap\oo4o\cpp\workbook\activex\res</v>
      </c>
    </row>
    <row r="1134" spans="1:1" x14ac:dyDescent="0.4">
      <c r="A1134" t="str">
        <f>HYPERLINK("\\10.12.11.20\TFO.FAIT.Share\# ITHELPDESK\전임자 파일\이남용\Oracle\product\10.1.0\Client_1\inventory\filemap\oo4o\cpp\workbook\aq\deq")</f>
        <v>\\10.12.11.20\TFO.FAIT.Share\# ITHELPDESK\전임자 파일\이남용\Oracle\product\10.1.0\Client_1\inventory\filemap\oo4o\cpp\workbook\aq\deq</v>
      </c>
    </row>
    <row r="1135" spans="1:1" x14ac:dyDescent="0.4">
      <c r="A1135" t="str">
        <f>HYPERLINK("\\10.12.11.20\TFO.FAIT.Share\# ITHELPDESK\전임자 파일\이남용\Oracle\product\10.1.0\Client_1\inventory\filemap\oo4o\cpp\workbook\aq\enq")</f>
        <v>\\10.12.11.20\TFO.FAIT.Share\# ITHELPDESK\전임자 파일\이남용\Oracle\product\10.1.0\Client_1\inventory\filemap\oo4o\cpp\workbook\aq\enq</v>
      </c>
    </row>
    <row r="1136" spans="1:1" x14ac:dyDescent="0.4">
      <c r="A1136" t="str">
        <f>HYPERLINK("\\10.12.11.20\TFO.FAIT.Share\# ITHELPDESK\전임자 파일\이남용\Oracle\product\10.1.0\Client_1\inventory\filemap\oo4o\cpp\workbook\empedt\res")</f>
        <v>\\10.12.11.20\TFO.FAIT.Share\# ITHELPDESK\전임자 파일\이남용\Oracle\product\10.1.0\Client_1\inventory\filemap\oo4o\cpp\workbook\empedt\res</v>
      </c>
    </row>
    <row r="1137" spans="1:1" x14ac:dyDescent="0.4">
      <c r="A1137" t="str">
        <f>HYPERLINK("\\10.12.11.20\TFO.FAIT.Share\# ITHELPDESK\전임자 파일\이남용\Oracle\product\10.1.0\Client_1\inventory\filemap\oo4o\excel\samples")</f>
        <v>\\10.12.11.20\TFO.FAIT.Share\# ITHELPDESK\전임자 파일\이남용\Oracle\product\10.1.0\Client_1\inventory\filemap\oo4o\excel\samples</v>
      </c>
    </row>
    <row r="1138" spans="1:1" x14ac:dyDescent="0.4">
      <c r="A1138" t="str">
        <f>HYPERLINK("\\10.12.11.20\TFO.FAIT.Share\# ITHELPDESK\전임자 파일\이남용\Oracle\product\10.1.0\Client_1\inventory\filemap\oo4o\iis\samples")</f>
        <v>\\10.12.11.20\TFO.FAIT.Share\# ITHELPDESK\전임자 파일\이남용\Oracle\product\10.1.0\Client_1\inventory\filemap\oo4o\iis\samples</v>
      </c>
    </row>
    <row r="1139" spans="1:1" x14ac:dyDescent="0.4">
      <c r="A1139" t="str">
        <f>HYPERLINK("\\10.12.11.20\TFO.FAIT.Share\# ITHELPDESK\전임자 파일\이남용\Oracle\product\10.1.0\Client_1\inventory\filemap\oo4o\iis\samples\asp")</f>
        <v>\\10.12.11.20\TFO.FAIT.Share\# ITHELPDESK\전임자 파일\이남용\Oracle\product\10.1.0\Client_1\inventory\filemap\oo4o\iis\samples\asp</v>
      </c>
    </row>
    <row r="1140" spans="1:1" x14ac:dyDescent="0.4">
      <c r="A1140" t="str">
        <f>HYPERLINK("\\10.12.11.20\TFO.FAIT.Share\# ITHELPDESK\전임자 파일\이남용\Oracle\product\10.1.0\Client_1\inventory\filemap\oo4o\iis\samples\isapi")</f>
        <v>\\10.12.11.20\TFO.FAIT.Share\# ITHELPDESK\전임자 파일\이남용\Oracle\product\10.1.0\Client_1\inventory\filemap\oo4o\iis\samples\isapi</v>
      </c>
    </row>
    <row r="1141" spans="1:1" x14ac:dyDescent="0.4">
      <c r="A1141" t="str">
        <f>HYPERLINK("\\10.12.11.20\TFO.FAIT.Share\# ITHELPDESK\전임자 파일\이남용\Oracle\product\10.1.0\Client_1\inventory\filemap\oo4o\iis\samples\asp\computerorderentry")</f>
        <v>\\10.12.11.20\TFO.FAIT.Share\# ITHELPDESK\전임자 파일\이남용\Oracle\product\10.1.0\Client_1\inventory\filemap\oo4o\iis\samples\asp\computerorderentry</v>
      </c>
    </row>
    <row r="1142" spans="1:1" x14ac:dyDescent="0.4">
      <c r="A1142" t="str">
        <f>HYPERLINK("\\10.12.11.20\TFO.FAIT.Share\# ITHELPDESK\전임자 파일\이남용\Oracle\product\10.1.0\Client_1\inventory\filemap\oo4o\iis\samples\asp\connpool")</f>
        <v>\\10.12.11.20\TFO.FAIT.Share\# ITHELPDESK\전임자 파일\이남용\Oracle\product\10.1.0\Client_1\inventory\filemap\oo4o\iis\samples\asp\connpool</v>
      </c>
    </row>
    <row r="1143" spans="1:1" x14ac:dyDescent="0.4">
      <c r="A1143" t="str">
        <f>HYPERLINK("\\10.12.11.20\TFO.FAIT.Share\# ITHELPDESK\전임자 파일\이남용\Oracle\product\10.1.0\Client_1\inventory\filemap\oo4o\iis\samples\asp\stockquotes")</f>
        <v>\\10.12.11.20\TFO.FAIT.Share\# ITHELPDESK\전임자 파일\이남용\Oracle\product\10.1.0\Client_1\inventory\filemap\oo4o\iis\samples\asp\stockquotes</v>
      </c>
    </row>
    <row r="1144" spans="1:1" x14ac:dyDescent="0.4">
      <c r="A1144" t="str">
        <f>HYPERLINK("\\10.12.11.20\TFO.FAIT.Share\# ITHELPDESK\전임자 파일\이남용\Oracle\product\10.1.0\Client_1\inventory\filemap\oo4o\iis\samples\isapi\oo4o")</f>
        <v>\\10.12.11.20\TFO.FAIT.Share\# ITHELPDESK\전임자 파일\이남용\Oracle\product\10.1.0\Client_1\inventory\filemap\oo4o\iis\samples\isapi\oo4o</v>
      </c>
    </row>
    <row r="1145" spans="1:1" x14ac:dyDescent="0.4">
      <c r="A1145" t="str">
        <f>HYPERLINK("\\10.12.11.20\TFO.FAIT.Share\# ITHELPDESK\전임자 파일\이남용\Oracle\product\10.1.0\Client_1\inventory\filemap\oo4o\iis\samples\isapi\oragate")</f>
        <v>\\10.12.11.20\TFO.FAIT.Share\# ITHELPDESK\전임자 파일\이남용\Oracle\product\10.1.0\Client_1\inventory\filemap\oo4o\iis\samples\isapi\oragate</v>
      </c>
    </row>
    <row r="1146" spans="1:1" x14ac:dyDescent="0.4">
      <c r="A1146" t="str">
        <f>HYPERLINK("\\10.12.11.20\TFO.FAIT.Share\# ITHELPDESK\전임자 파일\이남용\Oracle\product\10.1.0\Client_1\inventory\filemap\oo4o\vb\samples")</f>
        <v>\\10.12.11.20\TFO.FAIT.Share\# ITHELPDESK\전임자 파일\이남용\Oracle\product\10.1.0\Client_1\inventory\filemap\oo4o\vb\samples</v>
      </c>
    </row>
    <row r="1147" spans="1:1" x14ac:dyDescent="0.4">
      <c r="A1147" t="str">
        <f>HYPERLINK("\\10.12.11.20\TFO.FAIT.Share\# ITHELPDESK\전임자 파일\이남용\Oracle\product\10.1.0\Client_1\inventory\filemap\oo4o\vb\samples\aq")</f>
        <v>\\10.12.11.20\TFO.FAIT.Share\# ITHELPDESK\전임자 파일\이남용\Oracle\product\10.1.0\Client_1\inventory\filemap\oo4o\vb\samples\aq</v>
      </c>
    </row>
    <row r="1148" spans="1:1" x14ac:dyDescent="0.4">
      <c r="A1148" t="str">
        <f>HYPERLINK("\\10.12.11.20\TFO.FAIT.Share\# ITHELPDESK\전임자 파일\이남용\Oracle\product\10.1.0\Client_1\inventory\filemap\oo4o\vb\samples\connpool")</f>
        <v>\\10.12.11.20\TFO.FAIT.Share\# ITHELPDESK\전임자 파일\이남용\Oracle\product\10.1.0\Client_1\inventory\filemap\oo4o\vb\samples\connpool</v>
      </c>
    </row>
    <row r="1149" spans="1:1" x14ac:dyDescent="0.4">
      <c r="A1149" t="str">
        <f>HYPERLINK("\\10.12.11.20\TFO.FAIT.Share\# ITHELPDESK\전임자 파일\이남용\Oracle\product\10.1.0\Client_1\inventory\filemap\oo4o\vb\samples\datactrl")</f>
        <v>\\10.12.11.20\TFO.FAIT.Share\# ITHELPDESK\전임자 파일\이남용\Oracle\product\10.1.0\Client_1\inventory\filemap\oo4o\vb\samples\datactrl</v>
      </c>
    </row>
    <row r="1150" spans="1:1" x14ac:dyDescent="0.4">
      <c r="A1150" t="str">
        <f>HYPERLINK("\\10.12.11.20\TFO.FAIT.Share\# ITHELPDESK\전임자 파일\이남용\Oracle\product\10.1.0\Client_1\inventory\filemap\oo4o\vb\samples\dbevents")</f>
        <v>\\10.12.11.20\TFO.FAIT.Share\# ITHELPDESK\전임자 파일\이남용\Oracle\product\10.1.0\Client_1\inventory\filemap\oo4o\vb\samples\dbevents</v>
      </c>
    </row>
    <row r="1151" spans="1:1" x14ac:dyDescent="0.4">
      <c r="A1151" t="str">
        <f>HYPERLINK("\\10.12.11.20\TFO.FAIT.Share\# ITHELPDESK\전임자 파일\이남용\Oracle\product\10.1.0\Client_1\inventory\filemap\oo4o\vb\samples\dept")</f>
        <v>\\10.12.11.20\TFO.FAIT.Share\# ITHELPDESK\전임자 파일\이남용\Oracle\product\10.1.0\Client_1\inventory\filemap\oo4o\vb\samples\dept</v>
      </c>
    </row>
    <row r="1152" spans="1:1" x14ac:dyDescent="0.4">
      <c r="A1152" t="str">
        <f>HYPERLINK("\\10.12.11.20\TFO.FAIT.Share\# ITHELPDESK\전임자 파일\이남용\Oracle\product\10.1.0\Client_1\inventory\filemap\oo4o\vb\samples\emp")</f>
        <v>\\10.12.11.20\TFO.FAIT.Share\# ITHELPDESK\전임자 파일\이남용\Oracle\product\10.1.0\Client_1\inventory\filemap\oo4o\vb\samples\emp</v>
      </c>
    </row>
    <row r="1153" spans="1:1" x14ac:dyDescent="0.4">
      <c r="A1153" t="str">
        <f>HYPERLINK("\\10.12.11.20\TFO.FAIT.Share\# ITHELPDESK\전임자 파일\이남용\Oracle\product\10.1.0\Client_1\inventory\filemap\oo4o\vb\samples\failover")</f>
        <v>\\10.12.11.20\TFO.FAIT.Share\# ITHELPDESK\전임자 파일\이남용\Oracle\product\10.1.0\Client_1\inventory\filemap\oo4o\vb\samples\failover</v>
      </c>
    </row>
    <row r="1154" spans="1:1" x14ac:dyDescent="0.4">
      <c r="A1154" t="str">
        <f>HYPERLINK("\\10.12.11.20\TFO.FAIT.Share\# ITHELPDESK\전임자 파일\이남용\Oracle\product\10.1.0\Client_1\inventory\filemap\oo4o\vb\samples\lob")</f>
        <v>\\10.12.11.20\TFO.FAIT.Share\# ITHELPDESK\전임자 파일\이남용\Oracle\product\10.1.0\Client_1\inventory\filemap\oo4o\vb\samples\lob</v>
      </c>
    </row>
    <row r="1155" spans="1:1" x14ac:dyDescent="0.4">
      <c r="A1155" t="str">
        <f>HYPERLINK("\\10.12.11.20\TFO.FAIT.Share\# ITHELPDESK\전임자 파일\이남용\Oracle\product\10.1.0\Client_1\inventory\filemap\oo4o\vb\samples\login")</f>
        <v>\\10.12.11.20\TFO.FAIT.Share\# ITHELPDESK\전임자 파일\이남용\Oracle\product\10.1.0\Client_1\inventory\filemap\oo4o\vb\samples\login</v>
      </c>
    </row>
    <row r="1156" spans="1:1" x14ac:dyDescent="0.4">
      <c r="A1156" t="str">
        <f>HYPERLINK("\\10.12.11.20\TFO.FAIT.Share\# ITHELPDESK\전임자 파일\이남용\Oracle\product\10.1.0\Client_1\inventory\filemap\oo4o\vb\samples\longraw")</f>
        <v>\\10.12.11.20\TFO.FAIT.Share\# ITHELPDESK\전임자 파일\이남용\Oracle\product\10.1.0\Client_1\inventory\filemap\oo4o\vb\samples\longraw</v>
      </c>
    </row>
    <row r="1157" spans="1:1" x14ac:dyDescent="0.4">
      <c r="A1157" t="str">
        <f>HYPERLINK("\\10.12.11.20\TFO.FAIT.Share\# ITHELPDESK\전임자 파일\이남용\Oracle\product\10.1.0\Client_1\inventory\filemap\oo4o\vb\samples\lookup")</f>
        <v>\\10.12.11.20\TFO.FAIT.Share\# ITHELPDESK\전임자 파일\이남용\Oracle\product\10.1.0\Client_1\inventory\filemap\oo4o\vb\samples\lookup</v>
      </c>
    </row>
    <row r="1158" spans="1:1" x14ac:dyDescent="0.4">
      <c r="A1158" t="str">
        <f>HYPERLINK("\\10.12.11.20\TFO.FAIT.Share\# ITHELPDESK\전임자 파일\이남용\Oracle\product\10.1.0\Client_1\inventory\filemap\oo4o\vb\samples\metadata")</f>
        <v>\\10.12.11.20\TFO.FAIT.Share\# ITHELPDESK\전임자 파일\이남용\Oracle\product\10.1.0\Client_1\inventory\filemap\oo4o\vb\samples\metadata</v>
      </c>
    </row>
    <row r="1159" spans="1:1" x14ac:dyDescent="0.4">
      <c r="A1159" t="str">
        <f>HYPERLINK("\\10.12.11.20\TFO.FAIT.Share\# ITHELPDESK\전임자 파일\이남용\Oracle\product\10.1.0\Client_1\inventory\filemap\oo4o\vb\samples\nestedtable")</f>
        <v>\\10.12.11.20\TFO.FAIT.Share\# ITHELPDESK\전임자 파일\이남용\Oracle\product\10.1.0\Client_1\inventory\filemap\oo4o\vb\samples\nestedtable</v>
      </c>
    </row>
    <row r="1160" spans="1:1" x14ac:dyDescent="0.4">
      <c r="A1160" t="str">
        <f>HYPERLINK("\\10.12.11.20\TFO.FAIT.Share\# ITHELPDESK\전임자 파일\이남용\Oracle\product\10.1.0\Client_1\inventory\filemap\oo4o\vb\samples\nonblock")</f>
        <v>\\10.12.11.20\TFO.FAIT.Share\# ITHELPDESK\전임자 파일\이남용\Oracle\product\10.1.0\Client_1\inventory\filemap\oo4o\vb\samples\nonblock</v>
      </c>
    </row>
    <row r="1161" spans="1:1" x14ac:dyDescent="0.4">
      <c r="A1161" t="str">
        <f>HYPERLINK("\\10.12.11.20\TFO.FAIT.Share\# ITHELPDESK\전임자 파일\이남용\Oracle\product\10.1.0\Client_1\inventory\filemap\oo4o\vb\samples\objects")</f>
        <v>\\10.12.11.20\TFO.FAIT.Share\# ITHELPDESK\전임자 파일\이남용\Oracle\product\10.1.0\Client_1\inventory\filemap\oo4o\vb\samples\objects</v>
      </c>
    </row>
    <row r="1162" spans="1:1" x14ac:dyDescent="0.4">
      <c r="A1162" t="str">
        <f>HYPERLINK("\\10.12.11.20\TFO.FAIT.Share\# ITHELPDESK\전임자 파일\이남용\Oracle\product\10.1.0\Client_1\inventory\filemap\oo4o\vb\samples\oranumber")</f>
        <v>\\10.12.11.20\TFO.FAIT.Share\# ITHELPDESK\전임자 파일\이남용\Oracle\product\10.1.0\Client_1\inventory\filemap\oo4o\vb\samples\oranumber</v>
      </c>
    </row>
    <row r="1163" spans="1:1" x14ac:dyDescent="0.4">
      <c r="A1163" t="str">
        <f>HYPERLINK("\\10.12.11.20\TFO.FAIT.Share\# ITHELPDESK\전임자 파일\이남용\Oracle\product\10.1.0\Client_1\inventory\filemap\oo4o\vb\samples\parm")</f>
        <v>\\10.12.11.20\TFO.FAIT.Share\# ITHELPDESK\전임자 파일\이남용\Oracle\product\10.1.0\Client_1\inventory\filemap\oo4o\vb\samples\parm</v>
      </c>
    </row>
    <row r="1164" spans="1:1" x14ac:dyDescent="0.4">
      <c r="A1164" t="str">
        <f>HYPERLINK("\\10.12.11.20\TFO.FAIT.Share\# ITHELPDESK\전임자 파일\이남용\Oracle\product\10.1.0\Client_1\inventory\filemap\oo4o\vb\samples\plsqlcursor")</f>
        <v>\\10.12.11.20\TFO.FAIT.Share\# ITHELPDESK\전임자 파일\이남용\Oracle\product\10.1.0\Client_1\inventory\filemap\oo4o\vb\samples\plsqlcursor</v>
      </c>
    </row>
    <row r="1165" spans="1:1" x14ac:dyDescent="0.4">
      <c r="A1165" t="str">
        <f>HYPERLINK("\\10.12.11.20\TFO.FAIT.Share\# ITHELPDESK\전임자 파일\이남용\Oracle\product\10.1.0\Client_1\inventory\filemap\oo4o\vb\samples\qt")</f>
        <v>\\10.12.11.20\TFO.FAIT.Share\# ITHELPDESK\전임자 파일\이남용\Oracle\product\10.1.0\Client_1\inventory\filemap\oo4o\vb\samples\qt</v>
      </c>
    </row>
    <row r="1166" spans="1:1" x14ac:dyDescent="0.4">
      <c r="A1166" t="str">
        <f>HYPERLINK("\\10.12.11.20\TFO.FAIT.Share\# ITHELPDESK\전임자 파일\이남용\Oracle\product\10.1.0\Client_1\inventory\filemap\oo4o\vb\samples\raw")</f>
        <v>\\10.12.11.20\TFO.FAIT.Share\# ITHELPDESK\전임자 파일\이남용\Oracle\product\10.1.0\Client_1\inventory\filemap\oo4o\vb\samples\raw</v>
      </c>
    </row>
    <row r="1167" spans="1:1" x14ac:dyDescent="0.4">
      <c r="A1167" t="str">
        <f>HYPERLINK("\\10.12.11.20\TFO.FAIT.Share\# ITHELPDESK\전임자 파일\이남용\Oracle\product\10.1.0\Client_1\inventory\filemap\oo4o\vb\samples\varray")</f>
        <v>\\10.12.11.20\TFO.FAIT.Share\# ITHELPDESK\전임자 파일\이남용\Oracle\product\10.1.0\Client_1\inventory\filemap\oo4o\vb\samples\varray</v>
      </c>
    </row>
    <row r="1168" spans="1:1" x14ac:dyDescent="0.4">
      <c r="A1168" t="str">
        <f>HYPERLINK("\\10.12.11.20\TFO.FAIT.Share\# ITHELPDESK\전임자 파일\이남용\Oracle\product\10.1.0\Client_1\inventory\filemap\oo4o\vb\samples\aq\dequeue")</f>
        <v>\\10.12.11.20\TFO.FAIT.Share\# ITHELPDESK\전임자 파일\이남용\Oracle\product\10.1.0\Client_1\inventory\filemap\oo4o\vb\samples\aq\dequeue</v>
      </c>
    </row>
    <row r="1169" spans="1:1" x14ac:dyDescent="0.4">
      <c r="A1169" t="str">
        <f>HYPERLINK("\\10.12.11.20\TFO.FAIT.Share\# ITHELPDESK\전임자 파일\이남용\Oracle\product\10.1.0\Client_1\inventory\filemap\oo4o\vb\samples\aq\dequeue_raw")</f>
        <v>\\10.12.11.20\TFO.FAIT.Share\# ITHELPDESK\전임자 파일\이남용\Oracle\product\10.1.0\Client_1\inventory\filemap\oo4o\vb\samples\aq\dequeue_raw</v>
      </c>
    </row>
    <row r="1170" spans="1:1" x14ac:dyDescent="0.4">
      <c r="A1170" t="str">
        <f>HYPERLINK("\\10.12.11.20\TFO.FAIT.Share\# ITHELPDESK\전임자 파일\이남용\Oracle\product\10.1.0\Client_1\inventory\filemap\oo4o\vb\samples\aq\enqueue")</f>
        <v>\\10.12.11.20\TFO.FAIT.Share\# ITHELPDESK\전임자 파일\이남용\Oracle\product\10.1.0\Client_1\inventory\filemap\oo4o\vb\samples\aq\enqueue</v>
      </c>
    </row>
    <row r="1171" spans="1:1" x14ac:dyDescent="0.4">
      <c r="A1171" t="str">
        <f>HYPERLINK("\\10.12.11.20\TFO.FAIT.Share\# ITHELPDESK\전임자 파일\이남용\Oracle\product\10.1.0\Client_1\inventory\filemap\oo4o\vb\samples\aq\enqueue_raw")</f>
        <v>\\10.12.11.20\TFO.FAIT.Share\# ITHELPDESK\전임자 파일\이남용\Oracle\product\10.1.0\Client_1\inventory\filemap\oo4o\vb\samples\aq\enqueue_raw</v>
      </c>
    </row>
    <row r="1172" spans="1:1" x14ac:dyDescent="0.4">
      <c r="A1172" t="str">
        <f>HYPERLINK("\\10.12.11.20\TFO.FAIT.Share\# ITHELPDESK\전임자 파일\이남용\Oracle\product\10.1.0\Client_1\inventory\filemap\oo4o\vb\samples\connpool\client")</f>
        <v>\\10.12.11.20\TFO.FAIT.Share\# ITHELPDESK\전임자 파일\이남용\Oracle\product\10.1.0\Client_1\inventory\filemap\oo4o\vb\samples\connpool\client</v>
      </c>
    </row>
    <row r="1173" spans="1:1" x14ac:dyDescent="0.4">
      <c r="A1173" t="str">
        <f>HYPERLINK("\\10.12.11.20\TFO.FAIT.Share\# ITHELPDESK\전임자 파일\이남용\Oracle\product\10.1.0\Client_1\inventory\filemap\oo4o\vb\samples\connpool\server")</f>
        <v>\\10.12.11.20\TFO.FAIT.Share\# ITHELPDESK\전임자 파일\이남용\Oracle\product\10.1.0\Client_1\inventory\filemap\oo4o\vb\samples\connpool\server</v>
      </c>
    </row>
    <row r="1174" spans="1:1" x14ac:dyDescent="0.4">
      <c r="A1174" t="str">
        <f>HYPERLINK("\\10.12.11.20\TFO.FAIT.Share\# ITHELPDESK\전임자 파일\이남용\Oracle\product\10.1.0\Client_1\inventory\filemap\opatch\docs")</f>
        <v>\\10.12.11.20\TFO.FAIT.Share\# ITHELPDESK\전임자 파일\이남용\Oracle\product\10.1.0\Client_1\inventory\filemap\opatch\docs</v>
      </c>
    </row>
    <row r="1175" spans="1:1" x14ac:dyDescent="0.4">
      <c r="A1175" t="str">
        <f>HYPERLINK("\\10.12.11.20\TFO.FAIT.Share\# ITHELPDESK\전임자 파일\이남용\Oracle\product\10.1.0\Client_1\inventory\filemap\opatch\jlib")</f>
        <v>\\10.12.11.20\TFO.FAIT.Share\# ITHELPDESK\전임자 파일\이남용\Oracle\product\10.1.0\Client_1\inventory\filemap\opatch\jlib</v>
      </c>
    </row>
    <row r="1176" spans="1:1" x14ac:dyDescent="0.4">
      <c r="A1176" t="str">
        <f>HYPERLINK("\\10.12.11.20\TFO.FAIT.Share\# ITHELPDESK\전임자 파일\이남용\Oracle\product\10.1.0\Client_1\inventory\filemap\opatch\perl_modules")</f>
        <v>\\10.12.11.20\TFO.FAIT.Share\# ITHELPDESK\전임자 파일\이남용\Oracle\product\10.1.0\Client_1\inventory\filemap\opatch\perl_modules</v>
      </c>
    </row>
    <row r="1177" spans="1:1" x14ac:dyDescent="0.4">
      <c r="A1177" t="str">
        <f>HYPERLINK("\\10.12.11.20\TFO.FAIT.Share\# ITHELPDESK\전임자 파일\이남용\Oracle\product\10.1.0\Client_1\inventory\filemap\oracore\mesg")</f>
        <v>\\10.12.11.20\TFO.FAIT.Share\# ITHELPDESK\전임자 파일\이남용\Oracle\product\10.1.0\Client_1\inventory\filemap\oracore\mesg</v>
      </c>
    </row>
    <row r="1178" spans="1:1" x14ac:dyDescent="0.4">
      <c r="A1178" t="str">
        <f>HYPERLINK("\\10.12.11.20\TFO.FAIT.Share\# ITHELPDESK\전임자 파일\이남용\Oracle\product\10.1.0\Client_1\inventory\filemap\oracore\zoneinfo")</f>
        <v>\\10.12.11.20\TFO.FAIT.Share\# ITHELPDESK\전임자 파일\이남용\Oracle\product\10.1.0\Client_1\inventory\filemap\oracore\zoneinfo</v>
      </c>
    </row>
    <row r="1179" spans="1:1" x14ac:dyDescent="0.4">
      <c r="A1179" t="str">
        <f>HYPERLINK("\\10.12.11.20\TFO.FAIT.Share\# ITHELPDESK\전임자 파일\이남용\Oracle\product\10.1.0\Client_1\inventory\filemap\oramts\admin")</f>
        <v>\\10.12.11.20\TFO.FAIT.Share\# ITHELPDESK\전임자 파일\이남용\Oracle\product\10.1.0\Client_1\inventory\filemap\oramts\admin</v>
      </c>
    </row>
    <row r="1180" spans="1:1" x14ac:dyDescent="0.4">
      <c r="A1180" t="str">
        <f>HYPERLINK("\\10.12.11.20\TFO.FAIT.Share\# ITHELPDESK\전임자 파일\이남용\Oracle\product\10.1.0\Client_1\inventory\filemap\oramts\public")</f>
        <v>\\10.12.11.20\TFO.FAIT.Share\# ITHELPDESK\전임자 파일\이남용\Oracle\product\10.1.0\Client_1\inventory\filemap\oramts\public</v>
      </c>
    </row>
    <row r="1181" spans="1:1" x14ac:dyDescent="0.4">
      <c r="A1181" t="str">
        <f>HYPERLINK("\\10.12.11.20\TFO.FAIT.Share\# ITHELPDESK\전임자 파일\이남용\Oracle\product\10.1.0\Client_1\inventory\filemap\oramts\samples")</f>
        <v>\\10.12.11.20\TFO.FAIT.Share\# ITHELPDESK\전임자 파일\이남용\Oracle\product\10.1.0\Client_1\inventory\filemap\oramts\samples</v>
      </c>
    </row>
    <row r="1182" spans="1:1" x14ac:dyDescent="0.4">
      <c r="A1182" t="str">
        <f>HYPERLINK("\\10.12.11.20\TFO.FAIT.Share\# ITHELPDESK\전임자 파일\이남용\Oracle\product\10.1.0\Client_1\inventory\filemap\oramts\samples\account.vc")</f>
        <v>\\10.12.11.20\TFO.FAIT.Share\# ITHELPDESK\전임자 파일\이남용\Oracle\product\10.1.0\Client_1\inventory\filemap\oramts\samples\account.vc</v>
      </c>
    </row>
    <row r="1183" spans="1:1" x14ac:dyDescent="0.4">
      <c r="A1183" t="str">
        <f>HYPERLINK("\\10.12.11.20\TFO.FAIT.Share\# ITHELPDESK\전임자 파일\이남용\Oracle\product\10.1.0\Client_1\inventory\filemap\oramts\samples\sql")</f>
        <v>\\10.12.11.20\TFO.FAIT.Share\# ITHELPDESK\전임자 파일\이남용\Oracle\product\10.1.0\Client_1\inventory\filemap\oramts\samples\sql</v>
      </c>
    </row>
    <row r="1184" spans="1:1" x14ac:dyDescent="0.4">
      <c r="A1184" t="str">
        <f>HYPERLINK("\\10.12.11.20\TFO.FAIT.Share\# ITHELPDESK\전임자 파일\이남용\Oracle\product\10.1.0\Client_1\inventory\filemap\oui\bin")</f>
        <v>\\10.12.11.20\TFO.FAIT.Share\# ITHELPDESK\전임자 파일\이남용\Oracle\product\10.1.0\Client_1\inventory\filemap\oui\bin</v>
      </c>
    </row>
    <row r="1185" spans="1:1" x14ac:dyDescent="0.4">
      <c r="A1185" t="str">
        <f>HYPERLINK("\\10.12.11.20\TFO.FAIT.Share\# ITHELPDESK\전임자 파일\이남용\Oracle\product\10.1.0\Client_1\inventory\filemap\oui\guide")</f>
        <v>\\10.12.11.20\TFO.FAIT.Share\# ITHELPDESK\전임자 파일\이남용\Oracle\product\10.1.0\Client_1\inventory\filemap\oui\guide</v>
      </c>
    </row>
    <row r="1186" spans="1:1" x14ac:dyDescent="0.4">
      <c r="A1186" t="str">
        <f>HYPERLINK("\\10.12.11.20\TFO.FAIT.Share\# ITHELPDESK\전임자 파일\이남용\Oracle\product\10.1.0\Client_1\inventory\filemap\oui\jlib")</f>
        <v>\\10.12.11.20\TFO.FAIT.Share\# ITHELPDESK\전임자 파일\이남용\Oracle\product\10.1.0\Client_1\inventory\filemap\oui\jlib</v>
      </c>
    </row>
    <row r="1187" spans="1:1" x14ac:dyDescent="0.4">
      <c r="A1187" t="str">
        <f>HYPERLINK("\\10.12.11.20\TFO.FAIT.Share\# ITHELPDESK\전임자 파일\이남용\Oracle\product\10.1.0\Client_1\inventory\filemap\oui\lib")</f>
        <v>\\10.12.11.20\TFO.FAIT.Share\# ITHELPDESK\전임자 파일\이남용\Oracle\product\10.1.0\Client_1\inventory\filemap\oui\lib</v>
      </c>
    </row>
    <row r="1188" spans="1:1" x14ac:dyDescent="0.4">
      <c r="A1188" t="str">
        <f>HYPERLINK("\\10.12.11.20\TFO.FAIT.Share\# ITHELPDESK\전임자 파일\이남용\Oracle\product\10.1.0\Client_1\inventory\filemap\oui\lib\win32")</f>
        <v>\\10.12.11.20\TFO.FAIT.Share\# ITHELPDESK\전임자 파일\이남용\Oracle\product\10.1.0\Client_1\inventory\filemap\oui\lib\win32</v>
      </c>
    </row>
    <row r="1189" spans="1:1" x14ac:dyDescent="0.4">
      <c r="A1189" t="str">
        <f>HYPERLINK("\\10.12.11.20\TFO.FAIT.Share\# ITHELPDESK\전임자 파일\이남용\Oracle\product\10.1.0\Client_1\inventory\filemap\plsql\include")</f>
        <v>\\10.12.11.20\TFO.FAIT.Share\# ITHELPDESK\전임자 파일\이남용\Oracle\product\10.1.0\Client_1\inventory\filemap\plsql\include</v>
      </c>
    </row>
    <row r="1190" spans="1:1" x14ac:dyDescent="0.4">
      <c r="A1190" t="str">
        <f>HYPERLINK("\\10.12.11.20\TFO.FAIT.Share\# ITHELPDESK\전임자 파일\이남용\Oracle\product\10.1.0\Client_1\inventory\filemap\plsql\mesg")</f>
        <v>\\10.12.11.20\TFO.FAIT.Share\# ITHELPDESK\전임자 파일\이남용\Oracle\product\10.1.0\Client_1\inventory\filemap\plsql\mesg</v>
      </c>
    </row>
    <row r="1191" spans="1:1" x14ac:dyDescent="0.4">
      <c r="A1191" t="str">
        <f>HYPERLINK("\\10.12.11.20\TFO.FAIT.Share\# ITHELPDESK\전임자 파일\이남용\Oracle\product\10.1.0\Client_1\inventory\filemap\precomp\mesg")</f>
        <v>\\10.12.11.20\TFO.FAIT.Share\# ITHELPDESK\전임자 파일\이남용\Oracle\product\10.1.0\Client_1\inventory\filemap\precomp\mesg</v>
      </c>
    </row>
    <row r="1192" spans="1:1" x14ac:dyDescent="0.4">
      <c r="A1192" t="str">
        <f>HYPERLINK("\\10.12.11.20\TFO.FAIT.Share\# ITHELPDESK\전임자 파일\이남용\Oracle\product\10.1.0\Client_1\inventory\filemap\rdbms\admin")</f>
        <v>\\10.12.11.20\TFO.FAIT.Share\# ITHELPDESK\전임자 파일\이남용\Oracle\product\10.1.0\Client_1\inventory\filemap\rdbms\admin</v>
      </c>
    </row>
    <row r="1193" spans="1:1" x14ac:dyDescent="0.4">
      <c r="A1193" t="str">
        <f>HYPERLINK("\\10.12.11.20\TFO.FAIT.Share\# ITHELPDESK\전임자 파일\이남용\Oracle\product\10.1.0\Client_1\inventory\filemap\rdbms\install")</f>
        <v>\\10.12.11.20\TFO.FAIT.Share\# ITHELPDESK\전임자 파일\이남용\Oracle\product\10.1.0\Client_1\inventory\filemap\rdbms\install</v>
      </c>
    </row>
    <row r="1194" spans="1:1" x14ac:dyDescent="0.4">
      <c r="A1194" t="str">
        <f>HYPERLINK("\\10.12.11.20\TFO.FAIT.Share\# ITHELPDESK\전임자 파일\이남용\Oracle\product\10.1.0\Client_1\inventory\filemap\rdbms\jlib")</f>
        <v>\\10.12.11.20\TFO.FAIT.Share\# ITHELPDESK\전임자 파일\이남용\Oracle\product\10.1.0\Client_1\inventory\filemap\rdbms\jlib</v>
      </c>
    </row>
    <row r="1195" spans="1:1" x14ac:dyDescent="0.4">
      <c r="A1195" t="str">
        <f>HYPERLINK("\\10.12.11.20\TFO.FAIT.Share\# ITHELPDESK\전임자 파일\이남용\Oracle\product\10.1.0\Client_1\inventory\filemap\rdbms\mesg")</f>
        <v>\\10.12.11.20\TFO.FAIT.Share\# ITHELPDESK\전임자 파일\이남용\Oracle\product\10.1.0\Client_1\inventory\filemap\rdbms\mesg</v>
      </c>
    </row>
    <row r="1196" spans="1:1" x14ac:dyDescent="0.4">
      <c r="A1196" t="str">
        <f>HYPERLINK("\\10.12.11.20\TFO.FAIT.Share\# ITHELPDESK\전임자 파일\이남용\Oracle\product\10.1.0\Client_1\inventory\filemap\rdbms\xa")</f>
        <v>\\10.12.11.20\TFO.FAIT.Share\# ITHELPDESK\전임자 파일\이남용\Oracle\product\10.1.0\Client_1\inventory\filemap\rdbms\xa</v>
      </c>
    </row>
    <row r="1197" spans="1:1" x14ac:dyDescent="0.4">
      <c r="A1197" t="str">
        <f>HYPERLINK("\\10.12.11.20\TFO.FAIT.Share\# ITHELPDESK\전임자 파일\이남용\Oracle\product\10.1.0\Client_1\inventory\filemap\rdbms\install\sbs")</f>
        <v>\\10.12.11.20\TFO.FAIT.Share\# ITHELPDESK\전임자 파일\이남용\Oracle\product\10.1.0\Client_1\inventory\filemap\rdbms\install\sbs</v>
      </c>
    </row>
    <row r="1198" spans="1:1" x14ac:dyDescent="0.4">
      <c r="A1198" t="str">
        <f>HYPERLINK("\\10.12.11.20\TFO.FAIT.Share\# ITHELPDESK\전임자 파일\이남용\Oracle\product\10.1.0\Client_1\inventory\filemap\relnotes\readmes")</f>
        <v>\\10.12.11.20\TFO.FAIT.Share\# ITHELPDESK\전임자 파일\이남용\Oracle\product\10.1.0\Client_1\inventory\filemap\relnotes\readmes</v>
      </c>
    </row>
    <row r="1199" spans="1:1" x14ac:dyDescent="0.4">
      <c r="A1199" t="str">
        <f>HYPERLINK("\\10.12.11.20\TFO.FAIT.Share\# ITHELPDESK\전임자 파일\이남용\Oracle\product\10.1.0\Client_1\inventory\filemap\slax\mesg")</f>
        <v>\\10.12.11.20\TFO.FAIT.Share\# ITHELPDESK\전임자 파일\이남용\Oracle\product\10.1.0\Client_1\inventory\filemap\slax\mesg</v>
      </c>
    </row>
    <row r="1200" spans="1:1" x14ac:dyDescent="0.4">
      <c r="A1200" t="str">
        <f>HYPERLINK("\\10.12.11.20\TFO.FAIT.Share\# ITHELPDESK\전임자 파일\이남용\Oracle\product\10.1.0\Client_1\inventory\filemap\srvm\admin")</f>
        <v>\\10.12.11.20\TFO.FAIT.Share\# ITHELPDESK\전임자 파일\이남용\Oracle\product\10.1.0\Client_1\inventory\filemap\srvm\admin</v>
      </c>
    </row>
    <row r="1201" spans="1:1" x14ac:dyDescent="0.4">
      <c r="A1201" t="str">
        <f>HYPERLINK("\\10.12.11.20\TFO.FAIT.Share\# ITHELPDESK\전임자 파일\이남용\Oracle\product\10.1.0\Client_1\inventory\filemap\srvm\mesg")</f>
        <v>\\10.12.11.20\TFO.FAIT.Share\# ITHELPDESK\전임자 파일\이남용\Oracle\product\10.1.0\Client_1\inventory\filemap\srvm\mesg</v>
      </c>
    </row>
    <row r="1202" spans="1:1" x14ac:dyDescent="0.4">
      <c r="A1202" t="str">
        <f>HYPERLINK("\\10.12.11.20\TFO.FAIT.Share\# ITHELPDESK\전임자 파일\이남용\Oracle\product\10.1.0\Client_1\inventory\filemap\srvm\utl")</f>
        <v>\\10.12.11.20\TFO.FAIT.Share\# ITHELPDESK\전임자 파일\이남용\Oracle\product\10.1.0\Client_1\inventory\filemap\srvm\utl</v>
      </c>
    </row>
    <row r="1203" spans="1:1" x14ac:dyDescent="0.4">
      <c r="A1203" t="str">
        <f>HYPERLINK("\\10.12.11.20\TFO.FAIT.Share\# ITHELPDESK\전임자 파일\이남용\Oracle\product\10.1.0\Client_1\inventory\filemap\sysman\config")</f>
        <v>\\10.12.11.20\TFO.FAIT.Share\# ITHELPDESK\전임자 파일\이남용\Oracle\product\10.1.0\Client_1\inventory\filemap\sysman\config</v>
      </c>
    </row>
    <row r="1204" spans="1:1" x14ac:dyDescent="0.4">
      <c r="A1204" t="str">
        <f>HYPERLINK("\\10.12.11.20\TFO.FAIT.Share\# ITHELPDESK\전임자 파일\이남용\Oracle\product\10.1.0\Client_1\inventory\filemap\uix\cabo")</f>
        <v>\\10.12.11.20\TFO.FAIT.Share\# ITHELPDESK\전임자 파일\이남용\Oracle\product\10.1.0\Client_1\inventory\filemap\uix\cabo</v>
      </c>
    </row>
    <row r="1205" spans="1:1" x14ac:dyDescent="0.4">
      <c r="A1205" t="str">
        <f>HYPERLINK("\\10.12.11.20\TFO.FAIT.Share\# ITHELPDESK\전임자 파일\이남용\Oracle\product\10.1.0\Client_1\inventory\filemap\uix\taglib")</f>
        <v>\\10.12.11.20\TFO.FAIT.Share\# ITHELPDESK\전임자 파일\이남용\Oracle\product\10.1.0\Client_1\inventory\filemap\uix\taglib</v>
      </c>
    </row>
    <row r="1206" spans="1:1" x14ac:dyDescent="0.4">
      <c r="A1206" t="str">
        <f>HYPERLINK("\\10.12.11.20\TFO.FAIT.Share\# ITHELPDESK\전임자 파일\이남용\Oracle\product\10.1.0\Client_1\inventory\filemap\uix\cabo\images")</f>
        <v>\\10.12.11.20\TFO.FAIT.Share\# ITHELPDESK\전임자 파일\이남용\Oracle\product\10.1.0\Client_1\inventory\filemap\uix\cabo\images</v>
      </c>
    </row>
    <row r="1207" spans="1:1" x14ac:dyDescent="0.4">
      <c r="A1207" t="str">
        <f>HYPERLINK("\\10.12.11.20\TFO.FAIT.Share\# ITHELPDESK\전임자 파일\이남용\Oracle\product\10.1.0\Client_1\inventory\filemap\uix\cabo\jslibs")</f>
        <v>\\10.12.11.20\TFO.FAIT.Share\# ITHELPDESK\전임자 파일\이남용\Oracle\product\10.1.0\Client_1\inventory\filemap\uix\cabo\jslibs</v>
      </c>
    </row>
    <row r="1208" spans="1:1" x14ac:dyDescent="0.4">
      <c r="A1208" t="str">
        <f>HYPERLINK("\\10.12.11.20\TFO.FAIT.Share\# ITHELPDESK\전임자 파일\이남용\Oracle\product\10.1.0\Client_1\inventory\filemap\uix\cabo\jsps")</f>
        <v>\\10.12.11.20\TFO.FAIT.Share\# ITHELPDESK\전임자 파일\이남용\Oracle\product\10.1.0\Client_1\inventory\filemap\uix\cabo\jsps</v>
      </c>
    </row>
    <row r="1209" spans="1:1" x14ac:dyDescent="0.4">
      <c r="A1209" t="str">
        <f>HYPERLINK("\\10.12.11.20\TFO.FAIT.Share\# ITHELPDESK\전임자 파일\이남용\Oracle\product\10.1.0\Client_1\inventory\filemap\uix\cabo\styles")</f>
        <v>\\10.12.11.20\TFO.FAIT.Share\# ITHELPDESK\전임자 파일\이남용\Oracle\product\10.1.0\Client_1\inventory\filemap\uix\cabo\styles</v>
      </c>
    </row>
    <row r="1210" spans="1:1" x14ac:dyDescent="0.4">
      <c r="A1210" t="str">
        <f>HYPERLINK("\\10.12.11.20\TFO.FAIT.Share\# ITHELPDESK\전임자 파일\이남용\Oracle\product\10.1.0\Client_1\inventory\filemap\uix\cabo\web-inf")</f>
        <v>\\10.12.11.20\TFO.FAIT.Share\# ITHELPDESK\전임자 파일\이남용\Oracle\product\10.1.0\Client_1\inventory\filemap\uix\cabo\web-inf</v>
      </c>
    </row>
    <row r="1211" spans="1:1" x14ac:dyDescent="0.4">
      <c r="A1211" t="str">
        <f>HYPERLINK("\\10.12.11.20\TFO.FAIT.Share\# ITHELPDESK\전임자 파일\이남용\Oracle\product\10.1.0\Client_1\inventory\filemap\uix\cabo\jslibs\resources")</f>
        <v>\\10.12.11.20\TFO.FAIT.Share\# ITHELPDESK\전임자 파일\이남용\Oracle\product\10.1.0\Client_1\inventory\filemap\uix\cabo\jslibs\resources</v>
      </c>
    </row>
    <row r="1212" spans="1:1" x14ac:dyDescent="0.4">
      <c r="A1212" t="str">
        <f>HYPERLINK("\\10.12.11.20\TFO.FAIT.Share\# ITHELPDESK\전임자 파일\이남용\Oracle\product\10.1.0\Client_1\inventory\filemap\xdk\mesg")</f>
        <v>\\10.12.11.20\TFO.FAIT.Share\# ITHELPDESK\전임자 파일\이남용\Oracle\product\10.1.0\Client_1\inventory\filemap\xdk\mesg</v>
      </c>
    </row>
    <row r="1213" spans="1:1" x14ac:dyDescent="0.4">
      <c r="A1213" t="str">
        <f>HYPERLINK("\\10.12.11.20\TFO.FAIT.Share\# ITHELPDESK\전임자 파일\이남용\Oracle\product\10.1.0\Client_1\inventory\Queries21\areasQueries")</f>
        <v>\\10.12.11.20\TFO.FAIT.Share\# ITHELPDESK\전임자 파일\이남용\Oracle\product\10.1.0\Client_1\inventory\Queries21\areasQueries</v>
      </c>
    </row>
    <row r="1214" spans="1:1" x14ac:dyDescent="0.4">
      <c r="A1214" t="str">
        <f>HYPERLINK("\\10.12.11.20\TFO.FAIT.Share\# ITHELPDESK\전임자 파일\이남용\Oracle\product\10.1.0\Client_1\inventory\Queries21\fileQueries")</f>
        <v>\\10.12.11.20\TFO.FAIT.Share\# ITHELPDESK\전임자 파일\이남용\Oracle\product\10.1.0\Client_1\inventory\Queries21\fileQueries</v>
      </c>
    </row>
    <row r="1215" spans="1:1" x14ac:dyDescent="0.4">
      <c r="A1215" t="str">
        <f>HYPERLINK("\\10.12.11.20\TFO.FAIT.Share\# ITHELPDESK\전임자 파일\이남용\Oracle\product\10.1.0\Client_1\inventory\Queries21\generalQueries")</f>
        <v>\\10.12.11.20\TFO.FAIT.Share\# ITHELPDESK\전임자 파일\이남용\Oracle\product\10.1.0\Client_1\inventory\Queries21\generalQueries</v>
      </c>
    </row>
    <row r="1216" spans="1:1" x14ac:dyDescent="0.4">
      <c r="A1216" t="str">
        <f>HYPERLINK("\\10.12.11.20\TFO.FAIT.Share\# ITHELPDESK\전임자 파일\이남용\Oracle\product\10.1.0\Client_1\inventory\Queries21\globalVarQueries")</f>
        <v>\\10.12.11.20\TFO.FAIT.Share\# ITHELPDESK\전임자 파일\이남용\Oracle\product\10.1.0\Client_1\inventory\Queries21\globalVarQueries</v>
      </c>
    </row>
    <row r="1217" spans="1:1" x14ac:dyDescent="0.4">
      <c r="A1217" t="str">
        <f>HYPERLINK("\\10.12.11.20\TFO.FAIT.Share\# ITHELPDESK\전임자 파일\이남용\Oracle\product\10.1.0\Client_1\inventory\Queries21\LangQueries")</f>
        <v>\\10.12.11.20\TFO.FAIT.Share\# ITHELPDESK\전임자 파일\이남용\Oracle\product\10.1.0\Client_1\inventory\Queries21\LangQueries</v>
      </c>
    </row>
    <row r="1218" spans="1:1" x14ac:dyDescent="0.4">
      <c r="A1218" t="str">
        <f>HYPERLINK("\\10.12.11.20\TFO.FAIT.Share\# ITHELPDESK\전임자 파일\이남용\Oracle\product\10.1.0\Client_1\inventory\Queries21\MemorySizeQuery")</f>
        <v>\\10.12.11.20\TFO.FAIT.Share\# ITHELPDESK\전임자 파일\이남용\Oracle\product\10.1.0\Client_1\inventory\Queries21\MemorySizeQuery</v>
      </c>
    </row>
    <row r="1219" spans="1:1" x14ac:dyDescent="0.4">
      <c r="A1219" t="str">
        <f>HYPERLINK("\\10.12.11.20\TFO.FAIT.Share\# ITHELPDESK\전임자 파일\이남용\Oracle\product\10.1.0\Client_1\inventory\Queries21\netQueries")</f>
        <v>\\10.12.11.20\TFO.FAIT.Share\# ITHELPDESK\전임자 파일\이남용\Oracle\product\10.1.0\Client_1\inventory\Queries21\netQueries</v>
      </c>
    </row>
    <row r="1220" spans="1:1" x14ac:dyDescent="0.4">
      <c r="A1220" t="str">
        <f>HYPERLINK("\\10.12.11.20\TFO.FAIT.Share\# ITHELPDESK\전임자 파일\이남용\Oracle\product\10.1.0\Client_1\inventory\Queries21\NtServicesQueries")</f>
        <v>\\10.12.11.20\TFO.FAIT.Share\# ITHELPDESK\전임자 파일\이남용\Oracle\product\10.1.0\Client_1\inventory\Queries21\NtServicesQueries</v>
      </c>
    </row>
    <row r="1221" spans="1:1" x14ac:dyDescent="0.4">
      <c r="A1221" t="str">
        <f>HYPERLINK("\\10.12.11.20\TFO.FAIT.Share\# ITHELPDESK\전임자 파일\이남용\Oracle\product\10.1.0\Client_1\inventory\Queries21\PrerequisiteQueries")</f>
        <v>\\10.12.11.20\TFO.FAIT.Share\# ITHELPDESK\전임자 파일\이남용\Oracle\product\10.1.0\Client_1\inventory\Queries21\PrerequisiteQueries</v>
      </c>
    </row>
    <row r="1222" spans="1:1" x14ac:dyDescent="0.4">
      <c r="A1222" t="str">
        <f>HYPERLINK("\\10.12.11.20\TFO.FAIT.Share\# ITHELPDESK\전임자 파일\이남용\Oracle\product\10.1.0\Client_1\inventory\Queries21\rgsQueries")</f>
        <v>\\10.12.11.20\TFO.FAIT.Share\# ITHELPDESK\전임자 파일\이남용\Oracle\product\10.1.0\Client_1\inventory\Queries21\rgsQueries</v>
      </c>
    </row>
    <row r="1223" spans="1:1" x14ac:dyDescent="0.4">
      <c r="A1223" t="str">
        <f>HYPERLINK("\\10.12.11.20\TFO.FAIT.Share\# ITHELPDESK\전임자 파일\이남용\Oracle\product\10.1.0\Client_1\inventory\Queries21\RunningProcessQuery")</f>
        <v>\\10.12.11.20\TFO.FAIT.Share\# ITHELPDESK\전임자 파일\이남용\Oracle\product\10.1.0\Client_1\inventory\Queries21\RunningProcessQuery</v>
      </c>
    </row>
    <row r="1224" spans="1:1" x14ac:dyDescent="0.4">
      <c r="A1224" t="str">
        <f>HYPERLINK("\\10.12.11.20\TFO.FAIT.Share\# ITHELPDESK\전임자 파일\이남용\Oracle\product\10.1.0\Client_1\inventory\Queries21\SpawnQueries")</f>
        <v>\\10.12.11.20\TFO.FAIT.Share\# ITHELPDESK\전임자 파일\이남용\Oracle\product\10.1.0\Client_1\inventory\Queries21\SpawnQueries</v>
      </c>
    </row>
    <row r="1225" spans="1:1" x14ac:dyDescent="0.4">
      <c r="A1225" t="str">
        <f>HYPERLINK("\\10.12.11.20\TFO.FAIT.Share\# ITHELPDESK\전임자 파일\이남용\Oracle\product\10.1.0\Client_1\inventory\Queries21\unixQueries")</f>
        <v>\\10.12.11.20\TFO.FAIT.Share\# ITHELPDESK\전임자 파일\이남용\Oracle\product\10.1.0\Client_1\inventory\Queries21\unixQueries</v>
      </c>
    </row>
    <row r="1226" spans="1:1" x14ac:dyDescent="0.4">
      <c r="A1226" t="str">
        <f>HYPERLINK("\\10.12.11.20\TFO.FAIT.Share\# ITHELPDESK\전임자 파일\이남용\Oracle\product\10.1.0\Client_1\inventory\Queries21\w32RegQueries")</f>
        <v>\\10.12.11.20\TFO.FAIT.Share\# ITHELPDESK\전임자 파일\이남용\Oracle\product\10.1.0\Client_1\inventory\Queries21\w32RegQueries</v>
      </c>
    </row>
    <row r="1227" spans="1:1" x14ac:dyDescent="0.4">
      <c r="A1227" t="str">
        <f>HYPERLINK("\\10.12.11.20\TFO.FAIT.Share\# ITHELPDESK\전임자 파일\이남용\Oracle\product\10.1.0\Client_1\inventory\Queries21\WindowsGeneralQueries")</f>
        <v>\\10.12.11.20\TFO.FAIT.Share\# ITHELPDESK\전임자 파일\이남용\Oracle\product\10.1.0\Client_1\inventory\Queries21\WindowsGeneralQueries</v>
      </c>
    </row>
    <row r="1228" spans="1:1" x14ac:dyDescent="0.4">
      <c r="A1228" t="str">
        <f>HYPERLINK("\\10.12.11.20\TFO.FAIT.Share\# ITHELPDESK\전임자 파일\이남용\Oracle\product\10.1.0\Client_1\inventory\Queries21\WinSetAclQuery")</f>
        <v>\\10.12.11.20\TFO.FAIT.Share\# ITHELPDESK\전임자 파일\이남용\Oracle\product\10.1.0\Client_1\inventory\Queries21\WinSetAclQuery</v>
      </c>
    </row>
    <row r="1229" spans="1:1" x14ac:dyDescent="0.4">
      <c r="A1229" t="str">
        <f>HYPERLINK("\\10.12.11.20\TFO.FAIT.Share\# ITHELPDESK\전임자 파일\이남용\Oracle\product\10.1.0\Client_1\inventory\Queries21\areasQueries\10.1.0.2.0")</f>
        <v>\\10.12.11.20\TFO.FAIT.Share\# ITHELPDESK\전임자 파일\이남용\Oracle\product\10.1.0\Client_1\inventory\Queries21\areasQueries\10.1.0.2.0</v>
      </c>
    </row>
    <row r="1230" spans="1:1" x14ac:dyDescent="0.4">
      <c r="A1230" t="str">
        <f>HYPERLINK("\\10.12.11.20\TFO.FAIT.Share\# ITHELPDESK\전임자 파일\이남용\Oracle\product\10.1.0\Client_1\inventory\Queries21\fileQueries\10.1.0.2.0")</f>
        <v>\\10.12.11.20\TFO.FAIT.Share\# ITHELPDESK\전임자 파일\이남용\Oracle\product\10.1.0\Client_1\inventory\Queries21\fileQueries\10.1.0.2.0</v>
      </c>
    </row>
    <row r="1231" spans="1:1" x14ac:dyDescent="0.4">
      <c r="A1231" t="str">
        <f>HYPERLINK("\\10.12.11.20\TFO.FAIT.Share\# ITHELPDESK\전임자 파일\이남용\Oracle\product\10.1.0\Client_1\inventory\Queries21\generalQueries\10.1.0.2.0")</f>
        <v>\\10.12.11.20\TFO.FAIT.Share\# ITHELPDESK\전임자 파일\이남용\Oracle\product\10.1.0\Client_1\inventory\Queries21\generalQueries\10.1.0.2.0</v>
      </c>
    </row>
    <row r="1232" spans="1:1" x14ac:dyDescent="0.4">
      <c r="A1232" t="str">
        <f>HYPERLINK("\\10.12.11.20\TFO.FAIT.Share\# ITHELPDESK\전임자 파일\이남용\Oracle\product\10.1.0\Client_1\inventory\Queries21\globalVarQueries\2.1.0.4.1")</f>
        <v>\\10.12.11.20\TFO.FAIT.Share\# ITHELPDESK\전임자 파일\이남용\Oracle\product\10.1.0\Client_1\inventory\Queries21\globalVarQueries\2.1.0.4.1</v>
      </c>
    </row>
    <row r="1233" spans="1:1" x14ac:dyDescent="0.4">
      <c r="A1233" t="str">
        <f>HYPERLINK("\\10.12.11.20\TFO.FAIT.Share\# ITHELPDESK\전임자 파일\이남용\Oracle\product\10.1.0\Client_1\inventory\Queries21\LangQueries\1.3.6.4")</f>
        <v>\\10.12.11.20\TFO.FAIT.Share\# ITHELPDESK\전임자 파일\이남용\Oracle\product\10.1.0\Client_1\inventory\Queries21\LangQueries\1.3.6.4</v>
      </c>
    </row>
    <row r="1234" spans="1:1" x14ac:dyDescent="0.4">
      <c r="A1234" t="str">
        <f>HYPERLINK("\\10.12.11.20\TFO.FAIT.Share\# ITHELPDESK\전임자 파일\이남용\Oracle\product\10.1.0\Client_1\inventory\Queries21\MemorySizeQuery\1.2.8.0.4")</f>
        <v>\\10.12.11.20\TFO.FAIT.Share\# ITHELPDESK\전임자 파일\이남용\Oracle\product\10.1.0\Client_1\inventory\Queries21\MemorySizeQuery\1.2.8.0.4</v>
      </c>
    </row>
    <row r="1235" spans="1:1" x14ac:dyDescent="0.4">
      <c r="A1235" t="str">
        <f>HYPERLINK("\\10.12.11.20\TFO.FAIT.Share\# ITHELPDESK\전임자 파일\이남용\Oracle\product\10.1.0\Client_1\inventory\Queries21\netQueries\10.1.0.2.0")</f>
        <v>\\10.12.11.20\TFO.FAIT.Share\# ITHELPDESK\전임자 파일\이남용\Oracle\product\10.1.0\Client_1\inventory\Queries21\netQueries\10.1.0.2.0</v>
      </c>
    </row>
    <row r="1236" spans="1:1" x14ac:dyDescent="0.4">
      <c r="A1236" t="str">
        <f>HYPERLINK("\\10.12.11.20\TFO.FAIT.Share\# ITHELPDESK\전임자 파일\이남용\Oracle\product\10.1.0\Client_1\inventory\Queries21\NtServicesQueries\10.1.0.2.0")</f>
        <v>\\10.12.11.20\TFO.FAIT.Share\# ITHELPDESK\전임자 파일\이남용\Oracle\product\10.1.0\Client_1\inventory\Queries21\NtServicesQueries\10.1.0.2.0</v>
      </c>
    </row>
    <row r="1237" spans="1:1" x14ac:dyDescent="0.4">
      <c r="A1237" t="str">
        <f>HYPERLINK("\\10.12.11.20\TFO.FAIT.Share\# ITHELPDESK\전임자 파일\이남용\Oracle\product\10.1.0\Client_1\inventory\Queries21\PrerequisiteQueries\1.1.12")</f>
        <v>\\10.12.11.20\TFO.FAIT.Share\# ITHELPDESK\전임자 파일\이남용\Oracle\product\10.1.0\Client_1\inventory\Queries21\PrerequisiteQueries\1.1.12</v>
      </c>
    </row>
    <row r="1238" spans="1:1" x14ac:dyDescent="0.4">
      <c r="A1238" t="str">
        <f>HYPERLINK("\\10.12.11.20\TFO.FAIT.Share\# ITHELPDESK\전임자 파일\이남용\Oracle\product\10.1.0\Client_1\inventory\Queries21\rgsQueries\10.1.0.2.0")</f>
        <v>\\10.12.11.20\TFO.FAIT.Share\# ITHELPDESK\전임자 파일\이남용\Oracle\product\10.1.0\Client_1\inventory\Queries21\rgsQueries\10.1.0.2.0</v>
      </c>
    </row>
    <row r="1239" spans="1:1" x14ac:dyDescent="0.4">
      <c r="A1239" t="str">
        <f>HYPERLINK("\\10.12.11.20\TFO.FAIT.Share\# ITHELPDESK\전임자 파일\이남용\Oracle\product\10.1.0\Client_1\inventory\Queries21\RunningProcessQuery\1.5.1")</f>
        <v>\\10.12.11.20\TFO.FAIT.Share\# ITHELPDESK\전임자 파일\이남용\Oracle\product\10.1.0\Client_1\inventory\Queries21\RunningProcessQuery\1.5.1</v>
      </c>
    </row>
    <row r="1240" spans="1:1" x14ac:dyDescent="0.4">
      <c r="A1240" t="str">
        <f>HYPERLINK("\\10.12.11.20\TFO.FAIT.Share\# ITHELPDESK\전임자 파일\이남용\Oracle\product\10.1.0\Client_1\inventory\Queries21\SpawnQueries\1.1.4")</f>
        <v>\\10.12.11.20\TFO.FAIT.Share\# ITHELPDESK\전임자 파일\이남용\Oracle\product\10.1.0\Client_1\inventory\Queries21\SpawnQueries\1.1.4</v>
      </c>
    </row>
    <row r="1241" spans="1:1" x14ac:dyDescent="0.4">
      <c r="A1241" t="str">
        <f>HYPERLINK("\\10.12.11.20\TFO.FAIT.Share\# ITHELPDESK\전임자 파일\이남용\Oracle\product\10.1.0\Client_1\inventory\Queries21\unixQueries\10.1.0.2.0")</f>
        <v>\\10.12.11.20\TFO.FAIT.Share\# ITHELPDESK\전임자 파일\이남용\Oracle\product\10.1.0\Client_1\inventory\Queries21\unixQueries\10.1.0.2.0</v>
      </c>
    </row>
    <row r="1242" spans="1:1" x14ac:dyDescent="0.4">
      <c r="A1242" t="str">
        <f>HYPERLINK("\\10.12.11.20\TFO.FAIT.Share\# ITHELPDESK\전임자 파일\이남용\Oracle\product\10.1.0\Client_1\inventory\Queries21\w32RegQueries\10.1.0.2.0")</f>
        <v>\\10.12.11.20\TFO.FAIT.Share\# ITHELPDESK\전임자 파일\이남용\Oracle\product\10.1.0\Client_1\inventory\Queries21\w32RegQueries\10.1.0.2.0</v>
      </c>
    </row>
    <row r="1243" spans="1:1" x14ac:dyDescent="0.4">
      <c r="A1243" t="str">
        <f>HYPERLINK("\\10.12.11.20\TFO.FAIT.Share\# ITHELPDESK\전임자 파일\이남용\Oracle\product\10.1.0\Client_1\inventory\Queries21\WindowsGeneralQueries\10.1.0.2.0")</f>
        <v>\\10.12.11.20\TFO.FAIT.Share\# ITHELPDESK\전임자 파일\이남용\Oracle\product\10.1.0\Client_1\inventory\Queries21\WindowsGeneralQueries\10.1.0.2.0</v>
      </c>
    </row>
    <row r="1244" spans="1:1" x14ac:dyDescent="0.4">
      <c r="A1244" t="str">
        <f>HYPERLINK("\\10.12.11.20\TFO.FAIT.Share\# ITHELPDESK\전임자 파일\이남용\Oracle\product\10.1.0\Client_1\inventory\Queries21\WinSetAclQuery\1.0.7")</f>
        <v>\\10.12.11.20\TFO.FAIT.Share\# ITHELPDESK\전임자 파일\이남용\Oracle\product\10.1.0\Client_1\inventory\Queries21\WinSetAclQuery\1.0.7</v>
      </c>
    </row>
    <row r="1245" spans="1:1" x14ac:dyDescent="0.4">
      <c r="A1245" t="str">
        <f>HYPERLINK("\\10.12.11.20\TFO.FAIT.Share\# ITHELPDESK\전임자 파일\이남용\Oracle\product\10.1.0\Client_1\inventory\Templates\BIN")</f>
        <v>\\10.12.11.20\TFO.FAIT.Share\# ITHELPDESK\전임자 파일\이남용\Oracle\product\10.1.0\Client_1\inventory\Templates\BIN</v>
      </c>
    </row>
    <row r="1246" spans="1:1" x14ac:dyDescent="0.4">
      <c r="A1246" t="str">
        <f>HYPERLINK("\\10.12.11.20\TFO.FAIT.Share\# ITHELPDESK\전임자 파일\이남용\Oracle\product\10.1.0\Client_1\inventory\Templates\dbs")</f>
        <v>\\10.12.11.20\TFO.FAIT.Share\# ITHELPDESK\전임자 파일\이남용\Oracle\product\10.1.0\Client_1\inventory\Templates\dbs</v>
      </c>
    </row>
    <row r="1247" spans="1:1" x14ac:dyDescent="0.4">
      <c r="A1247" t="str">
        <f>HYPERLINK("\\10.12.11.20\TFO.FAIT.Share\# ITHELPDESK\전임자 파일\이남용\Oracle\product\10.1.0\Client_1\inventory\Templates\network")</f>
        <v>\\10.12.11.20\TFO.FAIT.Share\# ITHELPDESK\전임자 파일\이남용\Oracle\product\10.1.0\Client_1\inventory\Templates\network</v>
      </c>
    </row>
    <row r="1248" spans="1:1" x14ac:dyDescent="0.4">
      <c r="A1248" t="str">
        <f>HYPERLINK("\\10.12.11.20\TFO.FAIT.Share\# ITHELPDESK\전임자 파일\이남용\Oracle\product\10.1.0\Client_1\inventory\Templates\nls")</f>
        <v>\\10.12.11.20\TFO.FAIT.Share\# ITHELPDESK\전임자 파일\이남용\Oracle\product\10.1.0\Client_1\inventory\Templates\nls</v>
      </c>
    </row>
    <row r="1249" spans="1:1" x14ac:dyDescent="0.4">
      <c r="A1249" t="str">
        <f>HYPERLINK("\\10.12.11.20\TFO.FAIT.Share\# ITHELPDESK\전임자 파일\이남용\Oracle\product\10.1.0\Client_1\inventory\Templates\OPatch")</f>
        <v>\\10.12.11.20\TFO.FAIT.Share\# ITHELPDESK\전임자 파일\이남용\Oracle\product\10.1.0\Client_1\inventory\Templates\OPatch</v>
      </c>
    </row>
    <row r="1250" spans="1:1" x14ac:dyDescent="0.4">
      <c r="A1250" t="str">
        <f>HYPERLINK("\\10.12.11.20\TFO.FAIT.Share\# ITHELPDESK\전임자 파일\이남용\Oracle\product\10.1.0\Client_1\inventory\Templates\oui")</f>
        <v>\\10.12.11.20\TFO.FAIT.Share\# ITHELPDESK\전임자 파일\이남용\Oracle\product\10.1.0\Client_1\inventory\Templates\oui</v>
      </c>
    </row>
    <row r="1251" spans="1:1" x14ac:dyDescent="0.4">
      <c r="A1251" t="str">
        <f>HYPERLINK("\\10.12.11.20\TFO.FAIT.Share\# ITHELPDESK\전임자 파일\이남용\Oracle\product\10.1.0\Client_1\inventory\Templates\owm")</f>
        <v>\\10.12.11.20\TFO.FAIT.Share\# ITHELPDESK\전임자 파일\이남용\Oracle\product\10.1.0\Client_1\inventory\Templates\owm</v>
      </c>
    </row>
    <row r="1252" spans="1:1" x14ac:dyDescent="0.4">
      <c r="A1252" t="str">
        <f>HYPERLINK("\\10.12.11.20\TFO.FAIT.Share\# ITHELPDESK\전임자 파일\이남용\Oracle\product\10.1.0\Client_1\inventory\Templates\RDBMS")</f>
        <v>\\10.12.11.20\TFO.FAIT.Share\# ITHELPDESK\전임자 파일\이남용\Oracle\product\10.1.0\Client_1\inventory\Templates\RDBMS</v>
      </c>
    </row>
    <row r="1253" spans="1:1" x14ac:dyDescent="0.4">
      <c r="A1253" t="str">
        <f>HYPERLINK("\\10.12.11.20\TFO.FAIT.Share\# ITHELPDESK\전임자 파일\이남용\Oracle\product\10.1.0\Client_1\inventory\Templates\sysman")</f>
        <v>\\10.12.11.20\TFO.FAIT.Share\# ITHELPDESK\전임자 파일\이남용\Oracle\product\10.1.0\Client_1\inventory\Templates\sysman</v>
      </c>
    </row>
    <row r="1254" spans="1:1" x14ac:dyDescent="0.4">
      <c r="A1254" t="str">
        <f>HYPERLINK("\\10.12.11.20\TFO.FAIT.Share\# ITHELPDESK\전임자 파일\이남용\Oracle\product\10.1.0\Client_1\inventory\Templates\network\install")</f>
        <v>\\10.12.11.20\TFO.FAIT.Share\# ITHELPDESK\전임자 파일\이남용\Oracle\product\10.1.0\Client_1\inventory\Templates\network\install</v>
      </c>
    </row>
    <row r="1255" spans="1:1" x14ac:dyDescent="0.4">
      <c r="A1255" t="str">
        <f>HYPERLINK("\\10.12.11.20\TFO.FAIT.Share\# ITHELPDESK\전임자 파일\이남용\Oracle\product\10.1.0\Client_1\inventory\Templates\network\tools")</f>
        <v>\\10.12.11.20\TFO.FAIT.Share\# ITHELPDESK\전임자 파일\이남용\Oracle\product\10.1.0\Client_1\inventory\Templates\network\tools</v>
      </c>
    </row>
    <row r="1256" spans="1:1" x14ac:dyDescent="0.4">
      <c r="A1256" t="str">
        <f>HYPERLINK("\\10.12.11.20\TFO.FAIT.Share\# ITHELPDESK\전임자 파일\이남용\Oracle\product\10.1.0\Client_1\inventory\Templates\network\install\sbs")</f>
        <v>\\10.12.11.20\TFO.FAIT.Share\# ITHELPDESK\전임자 파일\이남용\Oracle\product\10.1.0\Client_1\inventory\Templates\network\install\sbs</v>
      </c>
    </row>
    <row r="1257" spans="1:1" x14ac:dyDescent="0.4">
      <c r="A1257" t="str">
        <f>HYPERLINK("\\10.12.11.20\TFO.FAIT.Share\# ITHELPDESK\전임자 파일\이남용\Oracle\product\10.1.0\Client_1\inventory\Templates\nls\lbuilder")</f>
        <v>\\10.12.11.20\TFO.FAIT.Share\# ITHELPDESK\전임자 파일\이남용\Oracle\product\10.1.0\Client_1\inventory\Templates\nls\lbuilder</v>
      </c>
    </row>
    <row r="1258" spans="1:1" x14ac:dyDescent="0.4">
      <c r="A1258" t="str">
        <f>HYPERLINK("\\10.12.11.20\TFO.FAIT.Share\# ITHELPDESK\전임자 파일\이남용\Oracle\product\10.1.0\Client_1\inventory\Templates\oui\bin")</f>
        <v>\\10.12.11.20\TFO.FAIT.Share\# ITHELPDESK\전임자 파일\이남용\Oracle\product\10.1.0\Client_1\inventory\Templates\oui\bin</v>
      </c>
    </row>
    <row r="1259" spans="1:1" x14ac:dyDescent="0.4">
      <c r="A1259" t="str">
        <f>HYPERLINK("\\10.12.11.20\TFO.FAIT.Share\# ITHELPDESK\전임자 파일\이남용\Oracle\product\10.1.0\Client_1\inventory\Templates\owm\install")</f>
        <v>\\10.12.11.20\TFO.FAIT.Share\# ITHELPDESK\전임자 파일\이남용\Oracle\product\10.1.0\Client_1\inventory\Templates\owm\install</v>
      </c>
    </row>
    <row r="1260" spans="1:1" x14ac:dyDescent="0.4">
      <c r="A1260" t="str">
        <f>HYPERLINK("\\10.12.11.20\TFO.FAIT.Share\# ITHELPDESK\전임자 파일\이남용\Oracle\product\10.1.0\Client_1\inventory\Templates\RDBMS\install")</f>
        <v>\\10.12.11.20\TFO.FAIT.Share\# ITHELPDESK\전임자 파일\이남용\Oracle\product\10.1.0\Client_1\inventory\Templates\RDBMS\install</v>
      </c>
    </row>
    <row r="1261" spans="1:1" x14ac:dyDescent="0.4">
      <c r="A1261" t="str">
        <f>HYPERLINK("\\10.12.11.20\TFO.FAIT.Share\# ITHELPDESK\전임자 파일\이남용\Oracle\product\10.1.0\Client_1\inventory\Templates\RDBMS\install\sbs")</f>
        <v>\\10.12.11.20\TFO.FAIT.Share\# ITHELPDESK\전임자 파일\이남용\Oracle\product\10.1.0\Client_1\inventory\Templates\RDBMS\install\sbs</v>
      </c>
    </row>
    <row r="1262" spans="1:1" x14ac:dyDescent="0.4">
      <c r="A1262" t="str">
        <f>HYPERLINK("\\10.12.11.20\TFO.FAIT.Share\# ITHELPDESK\전임자 파일\이남용\Oracle\product\10.1.0\Client_1\inventory\Templates\sysman\config")</f>
        <v>\\10.12.11.20\TFO.FAIT.Share\# ITHELPDESK\전임자 파일\이남용\Oracle\product\10.1.0\Client_1\inventory\Templates\sysman\config</v>
      </c>
    </row>
    <row r="1263" spans="1:1" x14ac:dyDescent="0.4">
      <c r="A1263" t="str">
        <f>HYPERLINK("\\10.12.11.20\TFO.FAIT.Share\# ITHELPDESK\전임자 파일\이남용\Oracle\product\10.1.0\Client_1\jdk\bin")</f>
        <v>\\10.12.11.20\TFO.FAIT.Share\# ITHELPDESK\전임자 파일\이남용\Oracle\product\10.1.0\Client_1\jdk\bin</v>
      </c>
    </row>
    <row r="1264" spans="1:1" x14ac:dyDescent="0.4">
      <c r="A1264" t="str">
        <f>HYPERLINK("\\10.12.11.20\TFO.FAIT.Share\# ITHELPDESK\전임자 파일\이남용\Oracle\product\10.1.0\Client_1\jdk\include")</f>
        <v>\\10.12.11.20\TFO.FAIT.Share\# ITHELPDESK\전임자 파일\이남용\Oracle\product\10.1.0\Client_1\jdk\include</v>
      </c>
    </row>
    <row r="1265" spans="1:1" x14ac:dyDescent="0.4">
      <c r="A1265" t="str">
        <f>HYPERLINK("\\10.12.11.20\TFO.FAIT.Share\# ITHELPDESK\전임자 파일\이남용\Oracle\product\10.1.0\Client_1\jdk\jre")</f>
        <v>\\10.12.11.20\TFO.FAIT.Share\# ITHELPDESK\전임자 파일\이남용\Oracle\product\10.1.0\Client_1\jdk\jre</v>
      </c>
    </row>
    <row r="1266" spans="1:1" x14ac:dyDescent="0.4">
      <c r="A1266" t="str">
        <f>HYPERLINK("\\10.12.11.20\TFO.FAIT.Share\# ITHELPDESK\전임자 파일\이남용\Oracle\product\10.1.0\Client_1\jdk\lib")</f>
        <v>\\10.12.11.20\TFO.FAIT.Share\# ITHELPDESK\전임자 파일\이남용\Oracle\product\10.1.0\Client_1\jdk\lib</v>
      </c>
    </row>
    <row r="1267" spans="1:1" x14ac:dyDescent="0.4">
      <c r="A1267" t="str">
        <f>HYPERLINK("\\10.12.11.20\TFO.FAIT.Share\# ITHELPDESK\전임자 파일\이남용\Oracle\product\10.1.0\Client_1\jdk\include\win32")</f>
        <v>\\10.12.11.20\TFO.FAIT.Share\# ITHELPDESK\전임자 파일\이남용\Oracle\product\10.1.0\Client_1\jdk\include\win32</v>
      </c>
    </row>
    <row r="1268" spans="1:1" x14ac:dyDescent="0.4">
      <c r="A1268" t="str">
        <f>HYPERLINK("\\10.12.11.20\TFO.FAIT.Share\# ITHELPDESK\전임자 파일\이남용\Oracle\product\10.1.0\Client_1\jdk\jre\bin")</f>
        <v>\\10.12.11.20\TFO.FAIT.Share\# ITHELPDESK\전임자 파일\이남용\Oracle\product\10.1.0\Client_1\jdk\jre\bin</v>
      </c>
    </row>
    <row r="1269" spans="1:1" x14ac:dyDescent="0.4">
      <c r="A1269" t="str">
        <f>HYPERLINK("\\10.12.11.20\TFO.FAIT.Share\# ITHELPDESK\전임자 파일\이남용\Oracle\product\10.1.0\Client_1\jdk\jre\javaws")</f>
        <v>\\10.12.11.20\TFO.FAIT.Share\# ITHELPDESK\전임자 파일\이남용\Oracle\product\10.1.0\Client_1\jdk\jre\javaws</v>
      </c>
    </row>
    <row r="1270" spans="1:1" x14ac:dyDescent="0.4">
      <c r="A1270" t="str">
        <f>HYPERLINK("\\10.12.11.20\TFO.FAIT.Share\# ITHELPDESK\전임자 파일\이남용\Oracle\product\10.1.0\Client_1\jdk\jre\lib")</f>
        <v>\\10.12.11.20\TFO.FAIT.Share\# ITHELPDESK\전임자 파일\이남용\Oracle\product\10.1.0\Client_1\jdk\jre\lib</v>
      </c>
    </row>
    <row r="1271" spans="1:1" x14ac:dyDescent="0.4">
      <c r="A1271" t="str">
        <f>HYPERLINK("\\10.12.11.20\TFO.FAIT.Share\# ITHELPDESK\전임자 파일\이남용\Oracle\product\10.1.0\Client_1\jdk\jre\bin\client")</f>
        <v>\\10.12.11.20\TFO.FAIT.Share\# ITHELPDESK\전임자 파일\이남용\Oracle\product\10.1.0\Client_1\jdk\jre\bin\client</v>
      </c>
    </row>
    <row r="1272" spans="1:1" x14ac:dyDescent="0.4">
      <c r="A1272" t="str">
        <f>HYPERLINK("\\10.12.11.20\TFO.FAIT.Share\# ITHELPDESK\전임자 파일\이남용\Oracle\product\10.1.0\Client_1\jdk\jre\bin\server")</f>
        <v>\\10.12.11.20\TFO.FAIT.Share\# ITHELPDESK\전임자 파일\이남용\Oracle\product\10.1.0\Client_1\jdk\jre\bin\server</v>
      </c>
    </row>
    <row r="1273" spans="1:1" x14ac:dyDescent="0.4">
      <c r="A1273" t="str">
        <f>HYPERLINK("\\10.12.11.20\TFO.FAIT.Share\# ITHELPDESK\전임자 파일\이남용\Oracle\product\10.1.0\Client_1\jdk\jre\javaws\resources")</f>
        <v>\\10.12.11.20\TFO.FAIT.Share\# ITHELPDESK\전임자 파일\이남용\Oracle\product\10.1.0\Client_1\jdk\jre\javaws\resources</v>
      </c>
    </row>
    <row r="1274" spans="1:1" x14ac:dyDescent="0.4">
      <c r="A1274" t="str">
        <f>HYPERLINK("\\10.12.11.20\TFO.FAIT.Share\# ITHELPDESK\전임자 파일\이남용\Oracle\product\10.1.0\Client_1\jdk\jre\lib\audio")</f>
        <v>\\10.12.11.20\TFO.FAIT.Share\# ITHELPDESK\전임자 파일\이남용\Oracle\product\10.1.0\Client_1\jdk\jre\lib\audio</v>
      </c>
    </row>
    <row r="1275" spans="1:1" x14ac:dyDescent="0.4">
      <c r="A1275" t="str">
        <f>HYPERLINK("\\10.12.11.20\TFO.FAIT.Share\# ITHELPDESK\전임자 파일\이남용\Oracle\product\10.1.0\Client_1\jdk\jre\lib\cmm")</f>
        <v>\\10.12.11.20\TFO.FAIT.Share\# ITHELPDESK\전임자 파일\이남용\Oracle\product\10.1.0\Client_1\jdk\jre\lib\cmm</v>
      </c>
    </row>
    <row r="1276" spans="1:1" x14ac:dyDescent="0.4">
      <c r="A1276" t="str">
        <f>HYPERLINK("\\10.12.11.20\TFO.FAIT.Share\# ITHELPDESK\전임자 파일\이남용\Oracle\product\10.1.0\Client_1\jdk\jre\lib\ext")</f>
        <v>\\10.12.11.20\TFO.FAIT.Share\# ITHELPDESK\전임자 파일\이남용\Oracle\product\10.1.0\Client_1\jdk\jre\lib\ext</v>
      </c>
    </row>
    <row r="1277" spans="1:1" x14ac:dyDescent="0.4">
      <c r="A1277" t="str">
        <f>HYPERLINK("\\10.12.11.20\TFO.FAIT.Share\# ITHELPDESK\전임자 파일\이남용\Oracle\product\10.1.0\Client_1\jdk\jre\lib\fonts")</f>
        <v>\\10.12.11.20\TFO.FAIT.Share\# ITHELPDESK\전임자 파일\이남용\Oracle\product\10.1.0\Client_1\jdk\jre\lib\fonts</v>
      </c>
    </row>
    <row r="1278" spans="1:1" x14ac:dyDescent="0.4">
      <c r="A1278" t="str">
        <f>HYPERLINK("\\10.12.11.20\TFO.FAIT.Share\# ITHELPDESK\전임자 파일\이남용\Oracle\product\10.1.0\Client_1\jdk\jre\lib\i386")</f>
        <v>\\10.12.11.20\TFO.FAIT.Share\# ITHELPDESK\전임자 파일\이남용\Oracle\product\10.1.0\Client_1\jdk\jre\lib\i386</v>
      </c>
    </row>
    <row r="1279" spans="1:1" x14ac:dyDescent="0.4">
      <c r="A1279" t="str">
        <f>HYPERLINK("\\10.12.11.20\TFO.FAIT.Share\# ITHELPDESK\전임자 파일\이남용\Oracle\product\10.1.0\Client_1\jdk\jre\lib\im")</f>
        <v>\\10.12.11.20\TFO.FAIT.Share\# ITHELPDESK\전임자 파일\이남용\Oracle\product\10.1.0\Client_1\jdk\jre\lib\im</v>
      </c>
    </row>
    <row r="1280" spans="1:1" x14ac:dyDescent="0.4">
      <c r="A1280" t="str">
        <f>HYPERLINK("\\10.12.11.20\TFO.FAIT.Share\# ITHELPDESK\전임자 파일\이남용\Oracle\product\10.1.0\Client_1\jdk\jre\lib\images")</f>
        <v>\\10.12.11.20\TFO.FAIT.Share\# ITHELPDESK\전임자 파일\이남용\Oracle\product\10.1.0\Client_1\jdk\jre\lib\images</v>
      </c>
    </row>
    <row r="1281" spans="1:1" x14ac:dyDescent="0.4">
      <c r="A1281" t="str">
        <f>HYPERLINK("\\10.12.11.20\TFO.FAIT.Share\# ITHELPDESK\전임자 파일\이남용\Oracle\product\10.1.0\Client_1\jdk\jre\lib\security")</f>
        <v>\\10.12.11.20\TFO.FAIT.Share\# ITHELPDESK\전임자 파일\이남용\Oracle\product\10.1.0\Client_1\jdk\jre\lib\security</v>
      </c>
    </row>
    <row r="1282" spans="1:1" x14ac:dyDescent="0.4">
      <c r="A1282" t="str">
        <f>HYPERLINK("\\10.12.11.20\TFO.FAIT.Share\# ITHELPDESK\전임자 파일\이남용\Oracle\product\10.1.0\Client_1\jdk\jre\lib\zi")</f>
        <v>\\10.12.11.20\TFO.FAIT.Share\# ITHELPDESK\전임자 파일\이남용\Oracle\product\10.1.0\Client_1\jdk\jre\lib\zi</v>
      </c>
    </row>
    <row r="1283" spans="1:1" x14ac:dyDescent="0.4">
      <c r="A1283" t="str">
        <f>HYPERLINK("\\10.12.11.20\TFO.FAIT.Share\# ITHELPDESK\전임자 파일\이남용\Oracle\product\10.1.0\Client_1\jdk\jre\lib\images\cursors")</f>
        <v>\\10.12.11.20\TFO.FAIT.Share\# ITHELPDESK\전임자 파일\이남용\Oracle\product\10.1.0\Client_1\jdk\jre\lib\images\cursors</v>
      </c>
    </row>
    <row r="1284" spans="1:1" x14ac:dyDescent="0.4">
      <c r="A1284" t="str">
        <f>HYPERLINK("\\10.12.11.20\TFO.FAIT.Share\# ITHELPDESK\전임자 파일\이남용\Oracle\product\10.1.0\Client_1\jdk\jre\lib\zi\Africa")</f>
        <v>\\10.12.11.20\TFO.FAIT.Share\# ITHELPDESK\전임자 파일\이남용\Oracle\product\10.1.0\Client_1\jdk\jre\lib\zi\Africa</v>
      </c>
    </row>
    <row r="1285" spans="1:1" x14ac:dyDescent="0.4">
      <c r="A1285" t="str">
        <f>HYPERLINK("\\10.12.11.20\TFO.FAIT.Share\# ITHELPDESK\전임자 파일\이남용\Oracle\product\10.1.0\Client_1\jdk\jre\lib\zi\America")</f>
        <v>\\10.12.11.20\TFO.FAIT.Share\# ITHELPDESK\전임자 파일\이남용\Oracle\product\10.1.0\Client_1\jdk\jre\lib\zi\America</v>
      </c>
    </row>
    <row r="1286" spans="1:1" x14ac:dyDescent="0.4">
      <c r="A1286" t="str">
        <f>HYPERLINK("\\10.12.11.20\TFO.FAIT.Share\# ITHELPDESK\전임자 파일\이남용\Oracle\product\10.1.0\Client_1\jdk\jre\lib\zi\Antarctica")</f>
        <v>\\10.12.11.20\TFO.FAIT.Share\# ITHELPDESK\전임자 파일\이남용\Oracle\product\10.1.0\Client_1\jdk\jre\lib\zi\Antarctica</v>
      </c>
    </row>
    <row r="1287" spans="1:1" x14ac:dyDescent="0.4">
      <c r="A1287" t="str">
        <f>HYPERLINK("\\10.12.11.20\TFO.FAIT.Share\# ITHELPDESK\전임자 파일\이남용\Oracle\product\10.1.0\Client_1\jdk\jre\lib\zi\Asia")</f>
        <v>\\10.12.11.20\TFO.FAIT.Share\# ITHELPDESK\전임자 파일\이남용\Oracle\product\10.1.0\Client_1\jdk\jre\lib\zi\Asia</v>
      </c>
    </row>
    <row r="1288" spans="1:1" x14ac:dyDescent="0.4">
      <c r="A1288" t="str">
        <f>HYPERLINK("\\10.12.11.20\TFO.FAIT.Share\# ITHELPDESK\전임자 파일\이남용\Oracle\product\10.1.0\Client_1\jdk\jre\lib\zi\Atlantic")</f>
        <v>\\10.12.11.20\TFO.FAIT.Share\# ITHELPDESK\전임자 파일\이남용\Oracle\product\10.1.0\Client_1\jdk\jre\lib\zi\Atlantic</v>
      </c>
    </row>
    <row r="1289" spans="1:1" x14ac:dyDescent="0.4">
      <c r="A1289" t="str">
        <f>HYPERLINK("\\10.12.11.20\TFO.FAIT.Share\# ITHELPDESK\전임자 파일\이남용\Oracle\product\10.1.0\Client_1\jdk\jre\lib\zi\Australia")</f>
        <v>\\10.12.11.20\TFO.FAIT.Share\# ITHELPDESK\전임자 파일\이남용\Oracle\product\10.1.0\Client_1\jdk\jre\lib\zi\Australia</v>
      </c>
    </row>
    <row r="1290" spans="1:1" x14ac:dyDescent="0.4">
      <c r="A1290" t="str">
        <f>HYPERLINK("\\10.12.11.20\TFO.FAIT.Share\# ITHELPDESK\전임자 파일\이남용\Oracle\product\10.1.0\Client_1\jdk\jre\lib\zi\Etc")</f>
        <v>\\10.12.11.20\TFO.FAIT.Share\# ITHELPDESK\전임자 파일\이남용\Oracle\product\10.1.0\Client_1\jdk\jre\lib\zi\Etc</v>
      </c>
    </row>
    <row r="1291" spans="1:1" x14ac:dyDescent="0.4">
      <c r="A1291" t="str">
        <f>HYPERLINK("\\10.12.11.20\TFO.FAIT.Share\# ITHELPDESK\전임자 파일\이남용\Oracle\product\10.1.0\Client_1\jdk\jre\lib\zi\Europe")</f>
        <v>\\10.12.11.20\TFO.FAIT.Share\# ITHELPDESK\전임자 파일\이남용\Oracle\product\10.1.0\Client_1\jdk\jre\lib\zi\Europe</v>
      </c>
    </row>
    <row r="1292" spans="1:1" x14ac:dyDescent="0.4">
      <c r="A1292" t="str">
        <f>HYPERLINK("\\10.12.11.20\TFO.FAIT.Share\# ITHELPDESK\전임자 파일\이남용\Oracle\product\10.1.0\Client_1\jdk\jre\lib\zi\Indian")</f>
        <v>\\10.12.11.20\TFO.FAIT.Share\# ITHELPDESK\전임자 파일\이남용\Oracle\product\10.1.0\Client_1\jdk\jre\lib\zi\Indian</v>
      </c>
    </row>
    <row r="1293" spans="1:1" x14ac:dyDescent="0.4">
      <c r="A1293" t="str">
        <f>HYPERLINK("\\10.12.11.20\TFO.FAIT.Share\# ITHELPDESK\전임자 파일\이남용\Oracle\product\10.1.0\Client_1\jdk\jre\lib\zi\Pacific")</f>
        <v>\\10.12.11.20\TFO.FAIT.Share\# ITHELPDESK\전임자 파일\이남용\Oracle\product\10.1.0\Client_1\jdk\jre\lib\zi\Pacific</v>
      </c>
    </row>
    <row r="1294" spans="1:1" x14ac:dyDescent="0.4">
      <c r="A1294" t="str">
        <f>HYPERLINK("\\10.12.11.20\TFO.FAIT.Share\# ITHELPDESK\전임자 파일\이남용\Oracle\product\10.1.0\Client_1\jdk\jre\lib\zi\America\Indiana")</f>
        <v>\\10.12.11.20\TFO.FAIT.Share\# ITHELPDESK\전임자 파일\이남용\Oracle\product\10.1.0\Client_1\jdk\jre\lib\zi\America\Indiana</v>
      </c>
    </row>
    <row r="1295" spans="1:1" x14ac:dyDescent="0.4">
      <c r="A1295" t="str">
        <f>HYPERLINK("\\10.12.11.20\TFO.FAIT.Share\# ITHELPDESK\전임자 파일\이남용\Oracle\product\10.1.0\Client_1\jdk\jre\lib\zi\America\Kentucky")</f>
        <v>\\10.12.11.20\TFO.FAIT.Share\# ITHELPDESK\전임자 파일\이남용\Oracle\product\10.1.0\Client_1\jdk\jre\lib\zi\America\Kentucky</v>
      </c>
    </row>
    <row r="1296" spans="1:1" x14ac:dyDescent="0.4">
      <c r="A1296" t="str">
        <f>HYPERLINK("\\10.12.11.20\TFO.FAIT.Share\# ITHELPDESK\전임자 파일\이남용\Oracle\product\10.1.0\Client_1\jdk\jre\lib\zi\America\North_Dakota")</f>
        <v>\\10.12.11.20\TFO.FAIT.Share\# ITHELPDESK\전임자 파일\이남용\Oracle\product\10.1.0\Client_1\jdk\jre\lib\zi\America\North_Dakota</v>
      </c>
    </row>
    <row r="1297" spans="1:1" x14ac:dyDescent="0.4">
      <c r="A1297" t="str">
        <f>HYPERLINK("\\10.12.11.20\TFO.FAIT.Share\# ITHELPDESK\전임자 파일\이남용\Oracle\product\10.1.0\Client_1\jre\1.4.2")</f>
        <v>\\10.12.11.20\TFO.FAIT.Share\# ITHELPDESK\전임자 파일\이남용\Oracle\product\10.1.0\Client_1\jre\1.4.2</v>
      </c>
    </row>
    <row r="1298" spans="1:1" x14ac:dyDescent="0.4">
      <c r="A1298" t="str">
        <f>HYPERLINK("\\10.12.11.20\TFO.FAIT.Share\# ITHELPDESK\전임자 파일\이남용\Oracle\product\10.1.0\Client_1\jre\1.4.2\bin")</f>
        <v>\\10.12.11.20\TFO.FAIT.Share\# ITHELPDESK\전임자 파일\이남용\Oracle\product\10.1.0\Client_1\jre\1.4.2\bin</v>
      </c>
    </row>
    <row r="1299" spans="1:1" x14ac:dyDescent="0.4">
      <c r="A1299" t="str">
        <f>HYPERLINK("\\10.12.11.20\TFO.FAIT.Share\# ITHELPDESK\전임자 파일\이남용\Oracle\product\10.1.0\Client_1\jre\1.4.2\javaws")</f>
        <v>\\10.12.11.20\TFO.FAIT.Share\# ITHELPDESK\전임자 파일\이남용\Oracle\product\10.1.0\Client_1\jre\1.4.2\javaws</v>
      </c>
    </row>
    <row r="1300" spans="1:1" x14ac:dyDescent="0.4">
      <c r="A1300" t="str">
        <f>HYPERLINK("\\10.12.11.20\TFO.FAIT.Share\# ITHELPDESK\전임자 파일\이남용\Oracle\product\10.1.0\Client_1\jre\1.4.2\lib")</f>
        <v>\\10.12.11.20\TFO.FAIT.Share\# ITHELPDESK\전임자 파일\이남용\Oracle\product\10.1.0\Client_1\jre\1.4.2\lib</v>
      </c>
    </row>
    <row r="1301" spans="1:1" x14ac:dyDescent="0.4">
      <c r="A1301" t="str">
        <f>HYPERLINK("\\10.12.11.20\TFO.FAIT.Share\# ITHELPDESK\전임자 파일\이남용\Oracle\product\10.1.0\Client_1\jre\1.4.2\bin\client")</f>
        <v>\\10.12.11.20\TFO.FAIT.Share\# ITHELPDESK\전임자 파일\이남용\Oracle\product\10.1.0\Client_1\jre\1.4.2\bin\client</v>
      </c>
    </row>
    <row r="1302" spans="1:1" x14ac:dyDescent="0.4">
      <c r="A1302" t="str">
        <f>HYPERLINK("\\10.12.11.20\TFO.FAIT.Share\# ITHELPDESK\전임자 파일\이남용\Oracle\product\10.1.0\Client_1\jre\1.4.2\javaws\resources")</f>
        <v>\\10.12.11.20\TFO.FAIT.Share\# ITHELPDESK\전임자 파일\이남용\Oracle\product\10.1.0\Client_1\jre\1.4.2\javaws\resources</v>
      </c>
    </row>
    <row r="1303" spans="1:1" x14ac:dyDescent="0.4">
      <c r="A1303" t="str">
        <f>HYPERLINK("\\10.12.11.20\TFO.FAIT.Share\# ITHELPDESK\전임자 파일\이남용\Oracle\product\10.1.0\Client_1\jre\1.4.2\lib\audio")</f>
        <v>\\10.12.11.20\TFO.FAIT.Share\# ITHELPDESK\전임자 파일\이남용\Oracle\product\10.1.0\Client_1\jre\1.4.2\lib\audio</v>
      </c>
    </row>
    <row r="1304" spans="1:1" x14ac:dyDescent="0.4">
      <c r="A1304" t="str">
        <f>HYPERLINK("\\10.12.11.20\TFO.FAIT.Share\# ITHELPDESK\전임자 파일\이남용\Oracle\product\10.1.0\Client_1\jre\1.4.2\lib\cmm")</f>
        <v>\\10.12.11.20\TFO.FAIT.Share\# ITHELPDESK\전임자 파일\이남용\Oracle\product\10.1.0\Client_1\jre\1.4.2\lib\cmm</v>
      </c>
    </row>
    <row r="1305" spans="1:1" x14ac:dyDescent="0.4">
      <c r="A1305" t="str">
        <f>HYPERLINK("\\10.12.11.20\TFO.FAIT.Share\# ITHELPDESK\전임자 파일\이남용\Oracle\product\10.1.0\Client_1\jre\1.4.2\lib\ext")</f>
        <v>\\10.12.11.20\TFO.FAIT.Share\# ITHELPDESK\전임자 파일\이남용\Oracle\product\10.1.0\Client_1\jre\1.4.2\lib\ext</v>
      </c>
    </row>
    <row r="1306" spans="1:1" x14ac:dyDescent="0.4">
      <c r="A1306" t="str">
        <f>HYPERLINK("\\10.12.11.20\TFO.FAIT.Share\# ITHELPDESK\전임자 파일\이남용\Oracle\product\10.1.0\Client_1\jre\1.4.2\lib\fonts")</f>
        <v>\\10.12.11.20\TFO.FAIT.Share\# ITHELPDESK\전임자 파일\이남용\Oracle\product\10.1.0\Client_1\jre\1.4.2\lib\fonts</v>
      </c>
    </row>
    <row r="1307" spans="1:1" x14ac:dyDescent="0.4">
      <c r="A1307" t="str">
        <f>HYPERLINK("\\10.12.11.20\TFO.FAIT.Share\# ITHELPDESK\전임자 파일\이남용\Oracle\product\10.1.0\Client_1\jre\1.4.2\lib\i386")</f>
        <v>\\10.12.11.20\TFO.FAIT.Share\# ITHELPDESK\전임자 파일\이남용\Oracle\product\10.1.0\Client_1\jre\1.4.2\lib\i386</v>
      </c>
    </row>
    <row r="1308" spans="1:1" x14ac:dyDescent="0.4">
      <c r="A1308" t="str">
        <f>HYPERLINK("\\10.12.11.20\TFO.FAIT.Share\# ITHELPDESK\전임자 파일\이남용\Oracle\product\10.1.0\Client_1\jre\1.4.2\lib\im")</f>
        <v>\\10.12.11.20\TFO.FAIT.Share\# ITHELPDESK\전임자 파일\이남용\Oracle\product\10.1.0\Client_1\jre\1.4.2\lib\im</v>
      </c>
    </row>
    <row r="1309" spans="1:1" x14ac:dyDescent="0.4">
      <c r="A1309" t="str">
        <f>HYPERLINK("\\10.12.11.20\TFO.FAIT.Share\# ITHELPDESK\전임자 파일\이남용\Oracle\product\10.1.0\Client_1\jre\1.4.2\lib\images")</f>
        <v>\\10.12.11.20\TFO.FAIT.Share\# ITHELPDESK\전임자 파일\이남용\Oracle\product\10.1.0\Client_1\jre\1.4.2\lib\images</v>
      </c>
    </row>
    <row r="1310" spans="1:1" x14ac:dyDescent="0.4">
      <c r="A1310" t="str">
        <f>HYPERLINK("\\10.12.11.20\TFO.FAIT.Share\# ITHELPDESK\전임자 파일\이남용\Oracle\product\10.1.0\Client_1\jre\1.4.2\lib\security")</f>
        <v>\\10.12.11.20\TFO.FAIT.Share\# ITHELPDESK\전임자 파일\이남용\Oracle\product\10.1.0\Client_1\jre\1.4.2\lib\security</v>
      </c>
    </row>
    <row r="1311" spans="1:1" x14ac:dyDescent="0.4">
      <c r="A1311" t="str">
        <f>HYPERLINK("\\10.12.11.20\TFO.FAIT.Share\# ITHELPDESK\전임자 파일\이남용\Oracle\product\10.1.0\Client_1\jre\1.4.2\lib\zi")</f>
        <v>\\10.12.11.20\TFO.FAIT.Share\# ITHELPDESK\전임자 파일\이남용\Oracle\product\10.1.0\Client_1\jre\1.4.2\lib\zi</v>
      </c>
    </row>
    <row r="1312" spans="1:1" x14ac:dyDescent="0.4">
      <c r="A1312" t="str">
        <f>HYPERLINK("\\10.12.11.20\TFO.FAIT.Share\# ITHELPDESK\전임자 파일\이남용\Oracle\product\10.1.0\Client_1\jre\1.4.2\lib\images\cursors")</f>
        <v>\\10.12.11.20\TFO.FAIT.Share\# ITHELPDESK\전임자 파일\이남용\Oracle\product\10.1.0\Client_1\jre\1.4.2\lib\images\cursors</v>
      </c>
    </row>
    <row r="1313" spans="1:1" x14ac:dyDescent="0.4">
      <c r="A1313" t="str">
        <f>HYPERLINK("\\10.12.11.20\TFO.FAIT.Share\# ITHELPDESK\전임자 파일\이남용\Oracle\product\10.1.0\Client_1\jre\1.4.2\lib\zi\Africa")</f>
        <v>\\10.12.11.20\TFO.FAIT.Share\# ITHELPDESK\전임자 파일\이남용\Oracle\product\10.1.0\Client_1\jre\1.4.2\lib\zi\Africa</v>
      </c>
    </row>
    <row r="1314" spans="1:1" x14ac:dyDescent="0.4">
      <c r="A1314" t="str">
        <f>HYPERLINK("\\10.12.11.20\TFO.FAIT.Share\# ITHELPDESK\전임자 파일\이남용\Oracle\product\10.1.0\Client_1\jre\1.4.2\lib\zi\America")</f>
        <v>\\10.12.11.20\TFO.FAIT.Share\# ITHELPDESK\전임자 파일\이남용\Oracle\product\10.1.0\Client_1\jre\1.4.2\lib\zi\America</v>
      </c>
    </row>
    <row r="1315" spans="1:1" x14ac:dyDescent="0.4">
      <c r="A1315" t="str">
        <f>HYPERLINK("\\10.12.11.20\TFO.FAIT.Share\# ITHELPDESK\전임자 파일\이남용\Oracle\product\10.1.0\Client_1\jre\1.4.2\lib\zi\Antarctica")</f>
        <v>\\10.12.11.20\TFO.FAIT.Share\# ITHELPDESK\전임자 파일\이남용\Oracle\product\10.1.0\Client_1\jre\1.4.2\lib\zi\Antarctica</v>
      </c>
    </row>
    <row r="1316" spans="1:1" x14ac:dyDescent="0.4">
      <c r="A1316" t="str">
        <f>HYPERLINK("\\10.12.11.20\TFO.FAIT.Share\# ITHELPDESK\전임자 파일\이남용\Oracle\product\10.1.0\Client_1\jre\1.4.2\lib\zi\Asia")</f>
        <v>\\10.12.11.20\TFO.FAIT.Share\# ITHELPDESK\전임자 파일\이남용\Oracle\product\10.1.0\Client_1\jre\1.4.2\lib\zi\Asia</v>
      </c>
    </row>
    <row r="1317" spans="1:1" x14ac:dyDescent="0.4">
      <c r="A1317" t="str">
        <f>HYPERLINK("\\10.12.11.20\TFO.FAIT.Share\# ITHELPDESK\전임자 파일\이남용\Oracle\product\10.1.0\Client_1\jre\1.4.2\lib\zi\Atlantic")</f>
        <v>\\10.12.11.20\TFO.FAIT.Share\# ITHELPDESK\전임자 파일\이남용\Oracle\product\10.1.0\Client_1\jre\1.4.2\lib\zi\Atlantic</v>
      </c>
    </row>
    <row r="1318" spans="1:1" x14ac:dyDescent="0.4">
      <c r="A1318" t="str">
        <f>HYPERLINK("\\10.12.11.20\TFO.FAIT.Share\# ITHELPDESK\전임자 파일\이남용\Oracle\product\10.1.0\Client_1\jre\1.4.2\lib\zi\Australia")</f>
        <v>\\10.12.11.20\TFO.FAIT.Share\# ITHELPDESK\전임자 파일\이남용\Oracle\product\10.1.0\Client_1\jre\1.4.2\lib\zi\Australia</v>
      </c>
    </row>
    <row r="1319" spans="1:1" x14ac:dyDescent="0.4">
      <c r="A1319" t="str">
        <f>HYPERLINK("\\10.12.11.20\TFO.FAIT.Share\# ITHELPDESK\전임자 파일\이남용\Oracle\product\10.1.0\Client_1\jre\1.4.2\lib\zi\Etc")</f>
        <v>\\10.12.11.20\TFO.FAIT.Share\# ITHELPDESK\전임자 파일\이남용\Oracle\product\10.1.0\Client_1\jre\1.4.2\lib\zi\Etc</v>
      </c>
    </row>
    <row r="1320" spans="1:1" x14ac:dyDescent="0.4">
      <c r="A1320" t="str">
        <f>HYPERLINK("\\10.12.11.20\TFO.FAIT.Share\# ITHELPDESK\전임자 파일\이남용\Oracle\product\10.1.0\Client_1\jre\1.4.2\lib\zi\Europe")</f>
        <v>\\10.12.11.20\TFO.FAIT.Share\# ITHELPDESK\전임자 파일\이남용\Oracle\product\10.1.0\Client_1\jre\1.4.2\lib\zi\Europe</v>
      </c>
    </row>
    <row r="1321" spans="1:1" x14ac:dyDescent="0.4">
      <c r="A1321" t="str">
        <f>HYPERLINK("\\10.12.11.20\TFO.FAIT.Share\# ITHELPDESK\전임자 파일\이남용\Oracle\product\10.1.0\Client_1\jre\1.4.2\lib\zi\Indian")</f>
        <v>\\10.12.11.20\TFO.FAIT.Share\# ITHELPDESK\전임자 파일\이남용\Oracle\product\10.1.0\Client_1\jre\1.4.2\lib\zi\Indian</v>
      </c>
    </row>
    <row r="1322" spans="1:1" x14ac:dyDescent="0.4">
      <c r="A1322" t="str">
        <f>HYPERLINK("\\10.12.11.20\TFO.FAIT.Share\# ITHELPDESK\전임자 파일\이남용\Oracle\product\10.1.0\Client_1\jre\1.4.2\lib\zi\Pacific")</f>
        <v>\\10.12.11.20\TFO.FAIT.Share\# ITHELPDESK\전임자 파일\이남용\Oracle\product\10.1.0\Client_1\jre\1.4.2\lib\zi\Pacific</v>
      </c>
    </row>
    <row r="1323" spans="1:1" x14ac:dyDescent="0.4">
      <c r="A1323" t="str">
        <f>HYPERLINK("\\10.12.11.20\TFO.FAIT.Share\# ITHELPDESK\전임자 파일\이남용\Oracle\product\10.1.0\Client_1\jre\1.4.2\lib\zi\America\Indiana")</f>
        <v>\\10.12.11.20\TFO.FAIT.Share\# ITHELPDESK\전임자 파일\이남용\Oracle\product\10.1.0\Client_1\jre\1.4.2\lib\zi\America\Indiana</v>
      </c>
    </row>
    <row r="1324" spans="1:1" x14ac:dyDescent="0.4">
      <c r="A1324" t="str">
        <f>HYPERLINK("\\10.12.11.20\TFO.FAIT.Share\# ITHELPDESK\전임자 파일\이남용\Oracle\product\10.1.0\Client_1\jre\1.4.2\lib\zi\America\Kentucky")</f>
        <v>\\10.12.11.20\TFO.FAIT.Share\# ITHELPDESK\전임자 파일\이남용\Oracle\product\10.1.0\Client_1\jre\1.4.2\lib\zi\America\Kentucky</v>
      </c>
    </row>
    <row r="1325" spans="1:1" x14ac:dyDescent="0.4">
      <c r="A1325" t="str">
        <f>HYPERLINK("\\10.12.11.20\TFO.FAIT.Share\# ITHELPDESK\전임자 파일\이남용\Oracle\product\10.1.0\Client_1\jre\1.4.2\lib\zi\America\North_Dakota")</f>
        <v>\\10.12.11.20\TFO.FAIT.Share\# ITHELPDESK\전임자 파일\이남용\Oracle\product\10.1.0\Client_1\jre\1.4.2\lib\zi\America\North_Dakota</v>
      </c>
    </row>
    <row r="1326" spans="1:1" x14ac:dyDescent="0.4">
      <c r="A1326" t="str">
        <f>HYPERLINK("\\10.12.11.20\TFO.FAIT.Share\# ITHELPDESK\전임자 파일\이남용\Oracle\product\10.1.0\Client_1\ldap\mesg")</f>
        <v>\\10.12.11.20\TFO.FAIT.Share\# ITHELPDESK\전임자 파일\이남용\Oracle\product\10.1.0\Client_1\ldap\mesg</v>
      </c>
    </row>
    <row r="1327" spans="1:1" x14ac:dyDescent="0.4">
      <c r="A1327" t="str">
        <f>HYPERLINK("\\10.12.11.20\TFO.FAIT.Share\# ITHELPDESK\전임자 파일\이남용\Oracle\product\10.1.0\Client_1\ldap\schema")</f>
        <v>\\10.12.11.20\TFO.FAIT.Share\# ITHELPDESK\전임자 파일\이남용\Oracle\product\10.1.0\Client_1\ldap\schema</v>
      </c>
    </row>
    <row r="1328" spans="1:1" x14ac:dyDescent="0.4">
      <c r="A1328" t="str">
        <f>HYPERLINK("\\10.12.11.20\TFO.FAIT.Share\# ITHELPDESK\전임자 파일\이남용\Oracle\product\10.1.0\Client_1\ldap\schema\ad")</f>
        <v>\\10.12.11.20\TFO.FAIT.Share\# ITHELPDESK\전임자 파일\이남용\Oracle\product\10.1.0\Client_1\ldap\schema\ad</v>
      </c>
    </row>
    <row r="1329" spans="1:1" x14ac:dyDescent="0.4">
      <c r="A1329" t="str">
        <f>HYPERLINK("\\10.12.11.20\TFO.FAIT.Share\# ITHELPDESK\전임자 파일\이남용\Oracle\product\10.1.0\Client_1\ldap\schema\oid")</f>
        <v>\\10.12.11.20\TFO.FAIT.Share\# ITHELPDESK\전임자 파일\이남용\Oracle\product\10.1.0\Client_1\ldap\schema\oid</v>
      </c>
    </row>
    <row r="1330" spans="1:1" x14ac:dyDescent="0.4">
      <c r="A1330" t="str">
        <f>HYPERLINK("\\10.12.11.20\TFO.FAIT.Share\# ITHELPDESK\전임자 파일\이남용\Oracle\product\10.1.0\Client_1\MMC Snap-Ins\Administration Assistant")</f>
        <v>\\10.12.11.20\TFO.FAIT.Share\# ITHELPDESK\전임자 파일\이남용\Oracle\product\10.1.0\Client_1\MMC Snap-Ins\Administration Assistant</v>
      </c>
    </row>
    <row r="1331" spans="1:1" x14ac:dyDescent="0.4">
      <c r="A1331" t="str">
        <f>HYPERLINK("\\10.12.11.20\TFO.FAIT.Share\# ITHELPDESK\전임자 파일\이남용\Oracle\product\10.1.0\Client_1\MMC Snap-Ins\Performance Monitor")</f>
        <v>\\10.12.11.20\TFO.FAIT.Share\# ITHELPDESK\전임자 파일\이남용\Oracle\product\10.1.0\Client_1\MMC Snap-Ins\Performance Monitor</v>
      </c>
    </row>
    <row r="1332" spans="1:1" x14ac:dyDescent="0.4">
      <c r="A1332" t="str">
        <f>HYPERLINK("\\10.12.11.20\TFO.FAIT.Share\# ITHELPDESK\전임자 파일\이남용\Oracle\product\10.1.0\Client_1\MMC Snap-Ins\Primary Snap-In")</f>
        <v>\\10.12.11.20\TFO.FAIT.Share\# ITHELPDESK\전임자 파일\이남용\Oracle\product\10.1.0\Client_1\MMC Snap-Ins\Primary Snap-In</v>
      </c>
    </row>
    <row r="1333" spans="1:1" x14ac:dyDescent="0.4">
      <c r="A1333" t="str">
        <f>HYPERLINK("\\10.12.11.20\TFO.FAIT.Share\# ITHELPDESK\전임자 파일\이남용\Oracle\product\10.1.0\Client_1\MMC Snap-Ins\Primary Snap-In\HTML")</f>
        <v>\\10.12.11.20\TFO.FAIT.Share\# ITHELPDESK\전임자 파일\이남용\Oracle\product\10.1.0\Client_1\MMC Snap-Ins\Primary Snap-In\HTML</v>
      </c>
    </row>
    <row r="1334" spans="1:1" x14ac:dyDescent="0.4">
      <c r="A1334" t="str">
        <f>HYPERLINK("\\10.12.11.20\TFO.FAIT.Share\# ITHELPDESK\전임자 파일\이남용\Oracle\product\10.1.0\Client_1\MMC Snap-Ins\Primary Snap-In\HTML\OAA")</f>
        <v>\\10.12.11.20\TFO.FAIT.Share\# ITHELPDESK\전임자 파일\이남용\Oracle\product\10.1.0\Client_1\MMC Snap-Ins\Primary Snap-In\HTML\OAA</v>
      </c>
    </row>
    <row r="1335" spans="1:1" x14ac:dyDescent="0.4">
      <c r="A1335" t="str">
        <f>HYPERLINK("\\10.12.11.20\TFO.FAIT.Share\# ITHELPDESK\전임자 파일\이남용\Oracle\product\10.1.0\Client_1\MMC Snap-Ins\Primary Snap-In\HTML\OAA\KO")</f>
        <v>\\10.12.11.20\TFO.FAIT.Share\# ITHELPDESK\전임자 파일\이남용\Oracle\product\10.1.0\Client_1\MMC Snap-Ins\Primary Snap-In\HTML\OAA\KO</v>
      </c>
    </row>
    <row r="1336" spans="1:1" x14ac:dyDescent="0.4">
      <c r="A1336" t="str">
        <f>HYPERLINK("\\10.12.11.20\TFO.FAIT.Share\# ITHELPDESK\전임자 파일\이남용\Oracle\product\10.1.0\Client_1\MMC Snap-Ins\Primary Snap-In\HTML\OAA\US")</f>
        <v>\\10.12.11.20\TFO.FAIT.Share\# ITHELPDESK\전임자 파일\이남용\Oracle\product\10.1.0\Client_1\MMC Snap-Ins\Primary Snap-In\HTML\OAA\US</v>
      </c>
    </row>
    <row r="1337" spans="1:1" x14ac:dyDescent="0.4">
      <c r="A1337" t="str">
        <f>HYPERLINK("\\10.12.11.20\TFO.FAIT.Share\# ITHELPDESK\전임자 파일\이남용\Oracle\product\10.1.0\Client_1\network\ADMIN")</f>
        <v>\\10.12.11.20\TFO.FAIT.Share\# ITHELPDESK\전임자 파일\이남용\Oracle\product\10.1.0\Client_1\network\ADMIN</v>
      </c>
    </row>
    <row r="1338" spans="1:1" x14ac:dyDescent="0.4">
      <c r="A1338" t="str">
        <f>HYPERLINK("\\10.12.11.20\TFO.FAIT.Share\# ITHELPDESK\전임자 파일\이남용\Oracle\product\10.1.0\Client_1\network\doc")</f>
        <v>\\10.12.11.20\TFO.FAIT.Share\# ITHELPDESK\전임자 파일\이남용\Oracle\product\10.1.0\Client_1\network\doc</v>
      </c>
    </row>
    <row r="1339" spans="1:1" x14ac:dyDescent="0.4">
      <c r="A1339" t="str">
        <f>HYPERLINK("\\10.12.11.20\TFO.FAIT.Share\# ITHELPDESK\전임자 파일\이남용\Oracle\product\10.1.0\Client_1\network\install")</f>
        <v>\\10.12.11.20\TFO.FAIT.Share\# ITHELPDESK\전임자 파일\이남용\Oracle\product\10.1.0\Client_1\network\install</v>
      </c>
    </row>
    <row r="1340" spans="1:1" x14ac:dyDescent="0.4">
      <c r="A1340" t="str">
        <f>HYPERLINK("\\10.12.11.20\TFO.FAIT.Share\# ITHELPDESK\전임자 파일\이남용\Oracle\product\10.1.0\Client_1\network\jlib")</f>
        <v>\\10.12.11.20\TFO.FAIT.Share\# ITHELPDESK\전임자 파일\이남용\Oracle\product\10.1.0\Client_1\network\jlib</v>
      </c>
    </row>
    <row r="1341" spans="1:1" x14ac:dyDescent="0.4">
      <c r="A1341" t="str">
        <f>HYPERLINK("\\10.12.11.20\TFO.FAIT.Share\# ITHELPDESK\전임자 파일\이남용\Oracle\product\10.1.0\Client_1\network\log")</f>
        <v>\\10.12.11.20\TFO.FAIT.Share\# ITHELPDESK\전임자 파일\이남용\Oracle\product\10.1.0\Client_1\network\log</v>
      </c>
    </row>
    <row r="1342" spans="1:1" x14ac:dyDescent="0.4">
      <c r="A1342" t="str">
        <f>HYPERLINK("\\10.12.11.20\TFO.FAIT.Share\# ITHELPDESK\전임자 파일\이남용\Oracle\product\10.1.0\Client_1\network\mesg")</f>
        <v>\\10.12.11.20\TFO.FAIT.Share\# ITHELPDESK\전임자 파일\이남용\Oracle\product\10.1.0\Client_1\network\mesg</v>
      </c>
    </row>
    <row r="1343" spans="1:1" x14ac:dyDescent="0.4">
      <c r="A1343" t="str">
        <f>HYPERLINK("\\10.12.11.20\TFO.FAIT.Share\# ITHELPDESK\전임자 파일\이남용\Oracle\product\10.1.0\Client_1\network\Names")</f>
        <v>\\10.12.11.20\TFO.FAIT.Share\# ITHELPDESK\전임자 파일\이남용\Oracle\product\10.1.0\Client_1\network\Names</v>
      </c>
    </row>
    <row r="1344" spans="1:1" x14ac:dyDescent="0.4">
      <c r="A1344" t="str">
        <f>HYPERLINK("\\10.12.11.20\TFO.FAIT.Share\# ITHELPDESK\전임자 파일\이남용\Oracle\product\10.1.0\Client_1\network\tools")</f>
        <v>\\10.12.11.20\TFO.FAIT.Share\# ITHELPDESK\전임자 파일\이남용\Oracle\product\10.1.0\Client_1\network\tools</v>
      </c>
    </row>
    <row r="1345" spans="1:1" x14ac:dyDescent="0.4">
      <c r="A1345" t="str">
        <f>HYPERLINK("\\10.12.11.20\TFO.FAIT.Share\# ITHELPDESK\전임자 파일\이남용\Oracle\product\10.1.0\Client_1\network\trace")</f>
        <v>\\10.12.11.20\TFO.FAIT.Share\# ITHELPDESK\전임자 파일\이남용\Oracle\product\10.1.0\Client_1\network\trace</v>
      </c>
    </row>
    <row r="1346" spans="1:1" x14ac:dyDescent="0.4">
      <c r="A1346" t="str">
        <f>HYPERLINK("\\10.12.11.20\TFO.FAIT.Share\# ITHELPDESK\전임자 파일\이남용\Oracle\product\10.1.0\Client_1\network\ADMIN\SAMPLE")</f>
        <v>\\10.12.11.20\TFO.FAIT.Share\# ITHELPDESK\전임자 파일\이남용\Oracle\product\10.1.0\Client_1\network\ADMIN\SAMPLE</v>
      </c>
    </row>
    <row r="1347" spans="1:1" x14ac:dyDescent="0.4">
      <c r="A1347" t="str">
        <f>HYPERLINK("\\10.12.11.20\TFO.FAIT.Share\# ITHELPDESK\전임자 파일\이남용\Oracle\product\10.1.0\Client_1\network\install\sbs")</f>
        <v>\\10.12.11.20\TFO.FAIT.Share\# ITHELPDESK\전임자 파일\이남용\Oracle\product\10.1.0\Client_1\network\install\sbs</v>
      </c>
    </row>
    <row r="1348" spans="1:1" x14ac:dyDescent="0.4">
      <c r="A1348" t="str">
        <f>HYPERLINK("\\10.12.11.20\TFO.FAIT.Share\# ITHELPDESK\전임자 파일\이남용\Oracle\product\10.1.0\Client_1\network\tools\help")</f>
        <v>\\10.12.11.20\TFO.FAIT.Share\# ITHELPDESK\전임자 파일\이남용\Oracle\product\10.1.0\Client_1\network\tools\help</v>
      </c>
    </row>
    <row r="1349" spans="1:1" x14ac:dyDescent="0.4">
      <c r="A1349" t="str">
        <f>HYPERLINK("\\10.12.11.20\TFO.FAIT.Share\# ITHELPDESK\전임자 파일\이남용\Oracle\product\10.1.0\Client_1\network\tools\images")</f>
        <v>\\10.12.11.20\TFO.FAIT.Share\# ITHELPDESK\전임자 파일\이남용\Oracle\product\10.1.0\Client_1\network\tools\images</v>
      </c>
    </row>
    <row r="1350" spans="1:1" x14ac:dyDescent="0.4">
      <c r="A1350" t="str">
        <f>HYPERLINK("\\10.12.11.20\TFO.FAIT.Share\# ITHELPDESK\전임자 파일\이남용\Oracle\product\10.1.0\Client_1\network\tools\help\ca")</f>
        <v>\\10.12.11.20\TFO.FAIT.Share\# ITHELPDESK\전임자 파일\이남용\Oracle\product\10.1.0\Client_1\network\tools\help\ca</v>
      </c>
    </row>
    <row r="1351" spans="1:1" x14ac:dyDescent="0.4">
      <c r="A1351" t="str">
        <f>HYPERLINK("\\10.12.11.20\TFO.FAIT.Share\# ITHELPDESK\전임자 파일\이남용\Oracle\product\10.1.0\Client_1\network\tools\help\mgr")</f>
        <v>\\10.12.11.20\TFO.FAIT.Share\# ITHELPDESK\전임자 파일\이남용\Oracle\product\10.1.0\Client_1\network\tools\help\mgr</v>
      </c>
    </row>
    <row r="1352" spans="1:1" x14ac:dyDescent="0.4">
      <c r="A1352" t="str">
        <f>HYPERLINK("\\10.12.11.20\TFO.FAIT.Share\# ITHELPDESK\전임자 파일\이남용\Oracle\product\10.1.0\Client_1\network\tools\help\ca\help")</f>
        <v>\\10.12.11.20\TFO.FAIT.Share\# ITHELPDESK\전임자 파일\이남용\Oracle\product\10.1.0\Client_1\network\tools\help\ca\help</v>
      </c>
    </row>
    <row r="1353" spans="1:1" x14ac:dyDescent="0.4">
      <c r="A1353" t="str">
        <f>HYPERLINK("\\10.12.11.20\TFO.FAIT.Share\# ITHELPDESK\전임자 파일\이남용\Oracle\product\10.1.0\Client_1\network\tools\help\ca\help_ko")</f>
        <v>\\10.12.11.20\TFO.FAIT.Share\# ITHELPDESK\전임자 파일\이남용\Oracle\product\10.1.0\Client_1\network\tools\help\ca\help_ko</v>
      </c>
    </row>
    <row r="1354" spans="1:1" x14ac:dyDescent="0.4">
      <c r="A1354" t="str">
        <f>HYPERLINK("\\10.12.11.20\TFO.FAIT.Share\# ITHELPDESK\전임자 파일\이남용\Oracle\product\10.1.0\Client_1\network\tools\help\mgr\help")</f>
        <v>\\10.12.11.20\TFO.FAIT.Share\# ITHELPDESK\전임자 파일\이남용\Oracle\product\10.1.0\Client_1\network\tools\help\mgr\help</v>
      </c>
    </row>
    <row r="1355" spans="1:1" x14ac:dyDescent="0.4">
      <c r="A1355" t="str">
        <f>HYPERLINK("\\10.12.11.20\TFO.FAIT.Share\# ITHELPDESK\전임자 파일\이남용\Oracle\product\10.1.0\Client_1\network\tools\help\mgr\help_ko")</f>
        <v>\\10.12.11.20\TFO.FAIT.Share\# ITHELPDESK\전임자 파일\이남용\Oracle\product\10.1.0\Client_1\network\tools\help\mgr\help_ko</v>
      </c>
    </row>
    <row r="1356" spans="1:1" x14ac:dyDescent="0.4">
      <c r="A1356" t="str">
        <f>HYPERLINK("\\10.12.11.20\TFO.FAIT.Share\# ITHELPDESK\전임자 파일\이남용\Oracle\product\10.1.0\Client_1\nls\data")</f>
        <v>\\10.12.11.20\TFO.FAIT.Share\# ITHELPDESK\전임자 파일\이남용\Oracle\product\10.1.0\Client_1\nls\data</v>
      </c>
    </row>
    <row r="1357" spans="1:1" x14ac:dyDescent="0.4">
      <c r="A1357" t="str">
        <f>HYPERLINK("\\10.12.11.20\TFO.FAIT.Share\# ITHELPDESK\전임자 파일\이남용\Oracle\product\10.1.0\Client_1\nls\lbuilder")</f>
        <v>\\10.12.11.20\TFO.FAIT.Share\# ITHELPDESK\전임자 파일\이남용\Oracle\product\10.1.0\Client_1\nls\lbuilder</v>
      </c>
    </row>
    <row r="1358" spans="1:1" x14ac:dyDescent="0.4">
      <c r="A1358" t="str">
        <f>HYPERLINK("\\10.12.11.20\TFO.FAIT.Share\# ITHELPDESK\전임자 파일\이남용\Oracle\product\10.1.0\Client_1\nls\mesg")</f>
        <v>\\10.12.11.20\TFO.FAIT.Share\# ITHELPDESK\전임자 파일\이남용\Oracle\product\10.1.0\Client_1\nls\mesg</v>
      </c>
    </row>
    <row r="1359" spans="1:1" x14ac:dyDescent="0.4">
      <c r="A1359" t="str">
        <f>HYPERLINK("\\10.12.11.20\TFO.FAIT.Share\# ITHELPDESK\전임자 파일\이남용\Oracle\product\10.1.0\Client_1\nls\data\old")</f>
        <v>\\10.12.11.20\TFO.FAIT.Share\# ITHELPDESK\전임자 파일\이남용\Oracle\product\10.1.0\Client_1\nls\data\old</v>
      </c>
    </row>
    <row r="1360" spans="1:1" x14ac:dyDescent="0.4">
      <c r="A1360" t="str">
        <f>HYPERLINK("\\10.12.11.20\TFO.FAIT.Share\# ITHELPDESK\전임자 파일\이남용\Oracle\product\10.1.0\Client_1\nls\lbuilder\jlib")</f>
        <v>\\10.12.11.20\TFO.FAIT.Share\# ITHELPDESK\전임자 파일\이남용\Oracle\product\10.1.0\Client_1\nls\lbuilder\jlib</v>
      </c>
    </row>
    <row r="1361" spans="1:1" x14ac:dyDescent="0.4">
      <c r="A1361" t="str">
        <f>HYPERLINK("\\10.12.11.20\TFO.FAIT.Share\# ITHELPDESK\전임자 파일\이남용\Oracle\product\10.1.0\Client_1\oci\include")</f>
        <v>\\10.12.11.20\TFO.FAIT.Share\# ITHELPDESK\전임자 파일\이남용\Oracle\product\10.1.0\Client_1\oci\include</v>
      </c>
    </row>
    <row r="1362" spans="1:1" x14ac:dyDescent="0.4">
      <c r="A1362" t="str">
        <f>HYPERLINK("\\10.12.11.20\TFO.FAIT.Share\# ITHELPDESK\전임자 파일\이남용\Oracle\product\10.1.0\Client_1\ODBC\help")</f>
        <v>\\10.12.11.20\TFO.FAIT.Share\# ITHELPDESK\전임자 파일\이남용\Oracle\product\10.1.0\Client_1\ODBC\help</v>
      </c>
    </row>
    <row r="1363" spans="1:1" x14ac:dyDescent="0.4">
      <c r="A1363" t="str">
        <f>HYPERLINK("\\10.12.11.20\TFO.FAIT.Share\# ITHELPDESK\전임자 파일\이남용\Oracle\product\10.1.0\Client_1\ODBC\html")</f>
        <v>\\10.12.11.20\TFO.FAIT.Share\# ITHELPDESK\전임자 파일\이남용\Oracle\product\10.1.0\Client_1\ODBC\html</v>
      </c>
    </row>
    <row r="1364" spans="1:1" x14ac:dyDescent="0.4">
      <c r="A1364" t="str">
        <f>HYPERLINK("\\10.12.11.20\TFO.FAIT.Share\# ITHELPDESK\전임자 파일\이남용\Oracle\product\10.1.0\Client_1\ODBC\mesg")</f>
        <v>\\10.12.11.20\TFO.FAIT.Share\# ITHELPDESK\전임자 파일\이남용\Oracle\product\10.1.0\Client_1\ODBC\mesg</v>
      </c>
    </row>
    <row r="1365" spans="1:1" x14ac:dyDescent="0.4">
      <c r="A1365" t="str">
        <f>HYPERLINK("\\10.12.11.20\TFO.FAIT.Share\# ITHELPDESK\전임자 파일\이남용\Oracle\product\10.1.0\Client_1\ODP.NET\doc")</f>
        <v>\\10.12.11.20\TFO.FAIT.Share\# ITHELPDESK\전임자 파일\이남용\Oracle\product\10.1.0\Client_1\ODP.NET\doc</v>
      </c>
    </row>
    <row r="1366" spans="1:1" x14ac:dyDescent="0.4">
      <c r="A1366" t="str">
        <f>HYPERLINK("\\10.12.11.20\TFO.FAIT.Share\# ITHELPDESK\전임자 파일\이남용\Oracle\product\10.1.0\Client_1\ODP.NET\help")</f>
        <v>\\10.12.11.20\TFO.FAIT.Share\# ITHELPDESK\전임자 파일\이남용\Oracle\product\10.1.0\Client_1\ODP.NET\help</v>
      </c>
    </row>
    <row r="1367" spans="1:1" x14ac:dyDescent="0.4">
      <c r="A1367" t="str">
        <f>HYPERLINK("\\10.12.11.20\TFO.FAIT.Share\# ITHELPDESK\전임자 파일\이남용\Oracle\product\10.1.0\Client_1\ODP.NET\Resources")</f>
        <v>\\10.12.11.20\TFO.FAIT.Share\# ITHELPDESK\전임자 파일\이남용\Oracle\product\10.1.0\Client_1\ODP.NET\Resources</v>
      </c>
    </row>
    <row r="1368" spans="1:1" x14ac:dyDescent="0.4">
      <c r="A1368" t="str">
        <f>HYPERLINK("\\10.12.11.20\TFO.FAIT.Share\# ITHELPDESK\전임자 파일\이남용\Oracle\product\10.1.0\Client_1\ODP.NET\samples")</f>
        <v>\\10.12.11.20\TFO.FAIT.Share\# ITHELPDESK\전임자 파일\이남용\Oracle\product\10.1.0\Client_1\ODP.NET\samples</v>
      </c>
    </row>
    <row r="1369" spans="1:1" x14ac:dyDescent="0.4">
      <c r="A1369" t="str">
        <f>HYPERLINK("\\10.12.11.20\TFO.FAIT.Share\# ITHELPDESK\전임자 파일\이남용\Oracle\product\10.1.0\Client_1\ODP.NET\Resources\ko")</f>
        <v>\\10.12.11.20\TFO.FAIT.Share\# ITHELPDESK\전임자 파일\이남용\Oracle\product\10.1.0\Client_1\ODP.NET\Resources\ko</v>
      </c>
    </row>
    <row r="1370" spans="1:1" x14ac:dyDescent="0.4">
      <c r="A1370" t="str">
        <f>HYPERLINK("\\10.12.11.20\TFO.FAIT.Share\# ITHELPDESK\전임자 파일\이남용\Oracle\product\10.1.0\Client_1\ODP.NET\samples\ArrayBind")</f>
        <v>\\10.12.11.20\TFO.FAIT.Share\# ITHELPDESK\전임자 파일\이남용\Oracle\product\10.1.0\Client_1\ODP.NET\samples\ArrayBind</v>
      </c>
    </row>
    <row r="1371" spans="1:1" x14ac:dyDescent="0.4">
      <c r="A1371" t="str">
        <f>HYPERLINK("\\10.12.11.20\TFO.FAIT.Share\# ITHELPDESK\전임자 파일\이남용\Oracle\product\10.1.0\Client_1\ODP.NET\samples\AssocArray")</f>
        <v>\\10.12.11.20\TFO.FAIT.Share\# ITHELPDESK\전임자 파일\이남용\Oracle\product\10.1.0\Client_1\ODP.NET\samples\AssocArray</v>
      </c>
    </row>
    <row r="1372" spans="1:1" x14ac:dyDescent="0.4">
      <c r="A1372" t="str">
        <f>HYPERLINK("\\10.12.11.20\TFO.FAIT.Share\# ITHELPDESK\전임자 파일\이남용\Oracle\product\10.1.0\Client_1\ODP.NET\samples\DataSet")</f>
        <v>\\10.12.11.20\TFO.FAIT.Share\# ITHELPDESK\전임자 파일\이남용\Oracle\product\10.1.0\Client_1\ODP.NET\samples\DataSet</v>
      </c>
    </row>
    <row r="1373" spans="1:1" x14ac:dyDescent="0.4">
      <c r="A1373" t="str">
        <f>HYPERLINK("\\10.12.11.20\TFO.FAIT.Share\# ITHELPDESK\전임자 파일\이남용\Oracle\product\10.1.0\Client_1\ODP.NET\samples\EventHandler")</f>
        <v>\\10.12.11.20\TFO.FAIT.Share\# ITHELPDESK\전임자 파일\이남용\Oracle\product\10.1.0\Client_1\ODP.NET\samples\EventHandler</v>
      </c>
    </row>
    <row r="1374" spans="1:1" x14ac:dyDescent="0.4">
      <c r="A1374" t="str">
        <f>HYPERLINK("\\10.12.11.20\TFO.FAIT.Share\# ITHELPDESK\전임자 파일\이남용\Oracle\product\10.1.0\Client_1\ODP.NET\samples\Globalization")</f>
        <v>\\10.12.11.20\TFO.FAIT.Share\# ITHELPDESK\전임자 파일\이남용\Oracle\product\10.1.0\Client_1\ODP.NET\samples\Globalization</v>
      </c>
    </row>
    <row r="1375" spans="1:1" x14ac:dyDescent="0.4">
      <c r="A1375" t="str">
        <f>HYPERLINK("\\10.12.11.20\TFO.FAIT.Share\# ITHELPDESK\전임자 파일\이남용\Oracle\product\10.1.0\Client_1\ODP.NET\samples\LOB")</f>
        <v>\\10.12.11.20\TFO.FAIT.Share\# ITHELPDESK\전임자 파일\이남용\Oracle\product\10.1.0\Client_1\ODP.NET\samples\LOB</v>
      </c>
    </row>
    <row r="1376" spans="1:1" x14ac:dyDescent="0.4">
      <c r="A1376" t="str">
        <f>HYPERLINK("\\10.12.11.20\TFO.FAIT.Share\# ITHELPDESK\전임자 파일\이남용\Oracle\product\10.1.0\Client_1\ODP.NET\samples\RefCursor")</f>
        <v>\\10.12.11.20\TFO.FAIT.Share\# ITHELPDESK\전임자 파일\이남용\Oracle\product\10.1.0\Client_1\ODP.NET\samples\RefCursor</v>
      </c>
    </row>
    <row r="1377" spans="1:1" x14ac:dyDescent="0.4">
      <c r="A1377" t="str">
        <f>HYPERLINK("\\10.12.11.20\TFO.FAIT.Share\# ITHELPDESK\전임자 파일\이남용\Oracle\product\10.1.0\Client_1\ODP.NET\samples\TAF")</f>
        <v>\\10.12.11.20\TFO.FAIT.Share\# ITHELPDESK\전임자 파일\이남용\Oracle\product\10.1.0\Client_1\ODP.NET\samples\TAF</v>
      </c>
    </row>
    <row r="1378" spans="1:1" x14ac:dyDescent="0.4">
      <c r="A1378" t="str">
        <f>HYPERLINK("\\10.12.11.20\TFO.FAIT.Share\# ITHELPDESK\전임자 파일\이남용\Oracle\product\10.1.0\Client_1\ODP.NET\samples\Transaction")</f>
        <v>\\10.12.11.20\TFO.FAIT.Share\# ITHELPDESK\전임자 파일\이남용\Oracle\product\10.1.0\Client_1\ODP.NET\samples\Transaction</v>
      </c>
    </row>
    <row r="1379" spans="1:1" x14ac:dyDescent="0.4">
      <c r="A1379" t="str">
        <f>HYPERLINK("\\10.12.11.20\TFO.FAIT.Share\# ITHELPDESK\전임자 파일\이남용\Oracle\product\10.1.0\Client_1\ODP.NET\samples\WebService")</f>
        <v>\\10.12.11.20\TFO.FAIT.Share\# ITHELPDESK\전임자 파일\이남용\Oracle\product\10.1.0\Client_1\ODP.NET\samples\WebService</v>
      </c>
    </row>
    <row r="1380" spans="1:1" x14ac:dyDescent="0.4">
      <c r="A1380" t="str">
        <f>HYPERLINK("\\10.12.11.20\TFO.FAIT.Share\# ITHELPDESK\전임자 파일\이남용\Oracle\product\10.1.0\Client_1\ODP.NET\samples\XML")</f>
        <v>\\10.12.11.20\TFO.FAIT.Share\# ITHELPDESK\전임자 파일\이남용\Oracle\product\10.1.0\Client_1\ODP.NET\samples\XML</v>
      </c>
    </row>
    <row r="1381" spans="1:1" x14ac:dyDescent="0.4">
      <c r="A1381" t="str">
        <f>HYPERLINK("\\10.12.11.20\TFO.FAIT.Share\# ITHELPDESK\전임자 파일\이남용\Oracle\product\10.1.0\Client_1\ODP.NET\samples\DataSet\DMLOperOnDS")</f>
        <v>\\10.12.11.20\TFO.FAIT.Share\# ITHELPDESK\전임자 파일\이남용\Oracle\product\10.1.0\Client_1\ODP.NET\samples\DataSet\DMLOperOnDS</v>
      </c>
    </row>
    <row r="1382" spans="1:1" x14ac:dyDescent="0.4">
      <c r="A1382" t="str">
        <f>HYPERLINK("\\10.12.11.20\TFO.FAIT.Share\# ITHELPDESK\전임자 파일\이남용\Oracle\product\10.1.0\Client_1\ODP.NET\samples\DataSet\DSDRwithLOB")</f>
        <v>\\10.12.11.20\TFO.FAIT.Share\# ITHELPDESK\전임자 파일\이남용\Oracle\product\10.1.0\Client_1\ODP.NET\samples\DataSet\DSDRwithLOB</v>
      </c>
    </row>
    <row r="1383" spans="1:1" x14ac:dyDescent="0.4">
      <c r="A1383" t="str">
        <f>HYPERLINK("\\10.12.11.20\TFO.FAIT.Share\# ITHELPDESK\전임자 파일\이남용\Oracle\product\10.1.0\Client_1\ODP.NET\samples\DataSet\DSPopulate")</f>
        <v>\\10.12.11.20\TFO.FAIT.Share\# ITHELPDESK\전임자 파일\이남용\Oracle\product\10.1.0\Client_1\ODP.NET\samples\DataSet\DSPopulate</v>
      </c>
    </row>
    <row r="1384" spans="1:1" x14ac:dyDescent="0.4">
      <c r="A1384" t="str">
        <f>HYPERLINK("\\10.12.11.20\TFO.FAIT.Share\# ITHELPDESK\전임자 파일\이남용\Oracle\product\10.1.0\Client_1\ODP.NET\samples\DataSet\DSPopulateVB")</f>
        <v>\\10.12.11.20\TFO.FAIT.Share\# ITHELPDESK\전임자 파일\이남용\Oracle\product\10.1.0\Client_1\ODP.NET\samples\DataSet\DSPopulateVB</v>
      </c>
    </row>
    <row r="1385" spans="1:1" x14ac:dyDescent="0.4">
      <c r="A1385" t="str">
        <f>HYPERLINK("\\10.12.11.20\TFO.FAIT.Share\# ITHELPDESK\전임자 파일\이남용\Oracle\product\10.1.0\Client_1\ODP.NET\samples\DataSet\DSwithRefCur")</f>
        <v>\\10.12.11.20\TFO.FAIT.Share\# ITHELPDESK\전임자 파일\이남용\Oracle\product\10.1.0\Client_1\ODP.NET\samples\DataSet\DSwithRefCur</v>
      </c>
    </row>
    <row r="1386" spans="1:1" x14ac:dyDescent="0.4">
      <c r="A1386" t="str">
        <f>HYPERLINK("\\10.12.11.20\TFO.FAIT.Share\# ITHELPDESK\전임자 파일\이남용\Oracle\product\10.1.0\Client_1\ODP.NET\samples\DataSet\RelationalData")</f>
        <v>\\10.12.11.20\TFO.FAIT.Share\# ITHELPDESK\전임자 파일\이남용\Oracle\product\10.1.0\Client_1\ODP.NET\samples\DataSet\RelationalData</v>
      </c>
    </row>
    <row r="1387" spans="1:1" x14ac:dyDescent="0.4">
      <c r="A1387" t="str">
        <f>HYPERLINK("\\10.12.11.20\TFO.FAIT.Share\# ITHELPDESK\전임자 파일\이남용\Oracle\product\10.1.0\Client_1\ODP.NET\samples\DataSet\RelationalDataVB")</f>
        <v>\\10.12.11.20\TFO.FAIT.Share\# ITHELPDESK\전임자 파일\이남용\Oracle\product\10.1.0\Client_1\ODP.NET\samples\DataSet\RelationalDataVB</v>
      </c>
    </row>
    <row r="1388" spans="1:1" x14ac:dyDescent="0.4">
      <c r="A1388" t="str">
        <f>HYPERLINK("\\10.12.11.20\TFO.FAIT.Share\# ITHELPDESK\전임자 파일\이남용\Oracle\product\10.1.0\Client_1\ODP.NET\samples\DataSet\SafeTypeMapping")</f>
        <v>\\10.12.11.20\TFO.FAIT.Share\# ITHELPDESK\전임자 파일\이남용\Oracle\product\10.1.0\Client_1\ODP.NET\samples\DataSet\SafeTypeMapping</v>
      </c>
    </row>
    <row r="1389" spans="1:1" x14ac:dyDescent="0.4">
      <c r="A1389" t="str">
        <f>HYPERLINK("\\10.12.11.20\TFO.FAIT.Share\# ITHELPDESK\전임자 파일\이남용\Oracle\product\10.1.0\Client_1\ODP.NET\samples\DataSet\DMLOperOnDS\doc")</f>
        <v>\\10.12.11.20\TFO.FAIT.Share\# ITHELPDESK\전임자 파일\이남용\Oracle\product\10.1.0\Client_1\ODP.NET\samples\DataSet\DMLOperOnDS\doc</v>
      </c>
    </row>
    <row r="1390" spans="1:1" x14ac:dyDescent="0.4">
      <c r="A1390" t="str">
        <f>HYPERLINK("\\10.12.11.20\TFO.FAIT.Share\# ITHELPDESK\전임자 파일\이남용\Oracle\product\10.1.0\Client_1\ODP.NET\samples\DataSet\DMLOperOnDS\setup")</f>
        <v>\\10.12.11.20\TFO.FAIT.Share\# ITHELPDESK\전임자 파일\이남용\Oracle\product\10.1.0\Client_1\ODP.NET\samples\DataSet\DMLOperOnDS\setup</v>
      </c>
    </row>
    <row r="1391" spans="1:1" x14ac:dyDescent="0.4">
      <c r="A1391" t="str">
        <f>HYPERLINK("\\10.12.11.20\TFO.FAIT.Share\# ITHELPDESK\전임자 파일\이남용\Oracle\product\10.1.0\Client_1\ODP.NET\samples\DataSet\DMLOperOnDS\src")</f>
        <v>\\10.12.11.20\TFO.FAIT.Share\# ITHELPDESK\전임자 파일\이남용\Oracle\product\10.1.0\Client_1\ODP.NET\samples\DataSet\DMLOperOnDS\src</v>
      </c>
    </row>
    <row r="1392" spans="1:1" x14ac:dyDescent="0.4">
      <c r="A1392" t="str">
        <f>HYPERLINK("\\10.12.11.20\TFO.FAIT.Share\# ITHELPDESK\전임자 파일\이남용\Oracle\product\10.1.0\Client_1\ODP.NET\samples\DataSet\DMLOperOnDS\doc\images")</f>
        <v>\\10.12.11.20\TFO.FAIT.Share\# ITHELPDESK\전임자 파일\이남용\Oracle\product\10.1.0\Client_1\ODP.NET\samples\DataSet\DMLOperOnDS\doc\images</v>
      </c>
    </row>
    <row r="1393" spans="1:1" x14ac:dyDescent="0.4">
      <c r="A1393" t="str">
        <f>HYPERLINK("\\10.12.11.20\TFO.FAIT.Share\# ITHELPDESK\전임자 파일\이남용\Oracle\product\10.1.0\Client_1\ODP.NET\samples\DataSet\DSDRwithLOB\doc")</f>
        <v>\\10.12.11.20\TFO.FAIT.Share\# ITHELPDESK\전임자 파일\이남용\Oracle\product\10.1.0\Client_1\ODP.NET\samples\DataSet\DSDRwithLOB\doc</v>
      </c>
    </row>
    <row r="1394" spans="1:1" x14ac:dyDescent="0.4">
      <c r="A1394" t="str">
        <f>HYPERLINK("\\10.12.11.20\TFO.FAIT.Share\# ITHELPDESK\전임자 파일\이남용\Oracle\product\10.1.0\Client_1\ODP.NET\samples\DataSet\DSDRwithLOB\setup")</f>
        <v>\\10.12.11.20\TFO.FAIT.Share\# ITHELPDESK\전임자 파일\이남용\Oracle\product\10.1.0\Client_1\ODP.NET\samples\DataSet\DSDRwithLOB\setup</v>
      </c>
    </row>
    <row r="1395" spans="1:1" x14ac:dyDescent="0.4">
      <c r="A1395" t="str">
        <f>HYPERLINK("\\10.12.11.20\TFO.FAIT.Share\# ITHELPDESK\전임자 파일\이남용\Oracle\product\10.1.0\Client_1\ODP.NET\samples\DataSet\DSDRwithLOB\src")</f>
        <v>\\10.12.11.20\TFO.FAIT.Share\# ITHELPDESK\전임자 파일\이남용\Oracle\product\10.1.0\Client_1\ODP.NET\samples\DataSet\DSDRwithLOB\src</v>
      </c>
    </row>
    <row r="1396" spans="1:1" x14ac:dyDescent="0.4">
      <c r="A1396" t="str">
        <f>HYPERLINK("\\10.12.11.20\TFO.FAIT.Share\# ITHELPDESK\전임자 파일\이남용\Oracle\product\10.1.0\Client_1\ODP.NET\samples\DataSet\DSDRwithLOB\doc\images")</f>
        <v>\\10.12.11.20\TFO.FAIT.Share\# ITHELPDESK\전임자 파일\이남용\Oracle\product\10.1.0\Client_1\ODP.NET\samples\DataSet\DSDRwithLOB\doc\images</v>
      </c>
    </row>
    <row r="1397" spans="1:1" x14ac:dyDescent="0.4">
      <c r="A1397" t="str">
        <f>HYPERLINK("\\10.12.11.20\TFO.FAIT.Share\# ITHELPDESK\전임자 파일\이남용\Oracle\product\10.1.0\Client_1\ODP.NET\samples\DataSet\DSPopulate\doc")</f>
        <v>\\10.12.11.20\TFO.FAIT.Share\# ITHELPDESK\전임자 파일\이남용\Oracle\product\10.1.0\Client_1\ODP.NET\samples\DataSet\DSPopulate\doc</v>
      </c>
    </row>
    <row r="1398" spans="1:1" x14ac:dyDescent="0.4">
      <c r="A1398" t="str">
        <f>HYPERLINK("\\10.12.11.20\TFO.FAIT.Share\# ITHELPDESK\전임자 파일\이남용\Oracle\product\10.1.0\Client_1\ODP.NET\samples\DataSet\DSPopulate\setup")</f>
        <v>\\10.12.11.20\TFO.FAIT.Share\# ITHELPDESK\전임자 파일\이남용\Oracle\product\10.1.0\Client_1\ODP.NET\samples\DataSet\DSPopulate\setup</v>
      </c>
    </row>
    <row r="1399" spans="1:1" x14ac:dyDescent="0.4">
      <c r="A1399" t="str">
        <f>HYPERLINK("\\10.12.11.20\TFO.FAIT.Share\# ITHELPDESK\전임자 파일\이남용\Oracle\product\10.1.0\Client_1\ODP.NET\samples\DataSet\DSPopulate\src")</f>
        <v>\\10.12.11.20\TFO.FAIT.Share\# ITHELPDESK\전임자 파일\이남용\Oracle\product\10.1.0\Client_1\ODP.NET\samples\DataSet\DSPopulate\src</v>
      </c>
    </row>
    <row r="1400" spans="1:1" x14ac:dyDescent="0.4">
      <c r="A1400" t="str">
        <f>HYPERLINK("\\10.12.11.20\TFO.FAIT.Share\# ITHELPDESK\전임자 파일\이남용\Oracle\product\10.1.0\Client_1\ODP.NET\samples\DataSet\DSPopulate\doc\images")</f>
        <v>\\10.12.11.20\TFO.FAIT.Share\# ITHELPDESK\전임자 파일\이남용\Oracle\product\10.1.0\Client_1\ODP.NET\samples\DataSet\DSPopulate\doc\images</v>
      </c>
    </row>
    <row r="1401" spans="1:1" x14ac:dyDescent="0.4">
      <c r="A1401" t="str">
        <f>HYPERLINK("\\10.12.11.20\TFO.FAIT.Share\# ITHELPDESK\전임자 파일\이남용\Oracle\product\10.1.0\Client_1\ODP.NET\samples\DataSet\DSPopulateVB\doc")</f>
        <v>\\10.12.11.20\TFO.FAIT.Share\# ITHELPDESK\전임자 파일\이남용\Oracle\product\10.1.0\Client_1\ODP.NET\samples\DataSet\DSPopulateVB\doc</v>
      </c>
    </row>
    <row r="1402" spans="1:1" x14ac:dyDescent="0.4">
      <c r="A1402" t="str">
        <f>HYPERLINK("\\10.12.11.20\TFO.FAIT.Share\# ITHELPDESK\전임자 파일\이남용\Oracle\product\10.1.0\Client_1\ODP.NET\samples\DataSet\DSPopulateVB\setup")</f>
        <v>\\10.12.11.20\TFO.FAIT.Share\# ITHELPDESK\전임자 파일\이남용\Oracle\product\10.1.0\Client_1\ODP.NET\samples\DataSet\DSPopulateVB\setup</v>
      </c>
    </row>
    <row r="1403" spans="1:1" x14ac:dyDescent="0.4">
      <c r="A1403" t="str">
        <f>HYPERLINK("\\10.12.11.20\TFO.FAIT.Share\# ITHELPDESK\전임자 파일\이남용\Oracle\product\10.1.0\Client_1\ODP.NET\samples\DataSet\DSPopulateVB\src")</f>
        <v>\\10.12.11.20\TFO.FAIT.Share\# ITHELPDESK\전임자 파일\이남용\Oracle\product\10.1.0\Client_1\ODP.NET\samples\DataSet\DSPopulateVB\src</v>
      </c>
    </row>
    <row r="1404" spans="1:1" x14ac:dyDescent="0.4">
      <c r="A1404" t="str">
        <f>HYPERLINK("\\10.12.11.20\TFO.FAIT.Share\# ITHELPDESK\전임자 파일\이남용\Oracle\product\10.1.0\Client_1\ODP.NET\samples\DataSet\DSPopulateVB\doc\images")</f>
        <v>\\10.12.11.20\TFO.FAIT.Share\# ITHELPDESK\전임자 파일\이남용\Oracle\product\10.1.0\Client_1\ODP.NET\samples\DataSet\DSPopulateVB\doc\images</v>
      </c>
    </row>
    <row r="1405" spans="1:1" x14ac:dyDescent="0.4">
      <c r="A1405" t="str">
        <f>HYPERLINK("\\10.12.11.20\TFO.FAIT.Share\# ITHELPDESK\전임자 파일\이남용\Oracle\product\10.1.0\Client_1\ODP.NET\samples\DataSet\DSwithRefCur\doc")</f>
        <v>\\10.12.11.20\TFO.FAIT.Share\# ITHELPDESK\전임자 파일\이남용\Oracle\product\10.1.0\Client_1\ODP.NET\samples\DataSet\DSwithRefCur\doc</v>
      </c>
    </row>
    <row r="1406" spans="1:1" x14ac:dyDescent="0.4">
      <c r="A1406" t="str">
        <f>HYPERLINK("\\10.12.11.20\TFO.FAIT.Share\# ITHELPDESK\전임자 파일\이남용\Oracle\product\10.1.0\Client_1\ODP.NET\samples\DataSet\DSwithRefCur\setup")</f>
        <v>\\10.12.11.20\TFO.FAIT.Share\# ITHELPDESK\전임자 파일\이남용\Oracle\product\10.1.0\Client_1\ODP.NET\samples\DataSet\DSwithRefCur\setup</v>
      </c>
    </row>
    <row r="1407" spans="1:1" x14ac:dyDescent="0.4">
      <c r="A1407" t="str">
        <f>HYPERLINK("\\10.12.11.20\TFO.FAIT.Share\# ITHELPDESK\전임자 파일\이남용\Oracle\product\10.1.0\Client_1\ODP.NET\samples\DataSet\DSwithRefCur\src")</f>
        <v>\\10.12.11.20\TFO.FAIT.Share\# ITHELPDESK\전임자 파일\이남용\Oracle\product\10.1.0\Client_1\ODP.NET\samples\DataSet\DSwithRefCur\src</v>
      </c>
    </row>
    <row r="1408" spans="1:1" x14ac:dyDescent="0.4">
      <c r="A1408" t="str">
        <f>HYPERLINK("\\10.12.11.20\TFO.FAIT.Share\# ITHELPDESK\전임자 파일\이남용\Oracle\product\10.1.0\Client_1\ODP.NET\samples\DataSet\DSwithRefCur\doc\images")</f>
        <v>\\10.12.11.20\TFO.FAIT.Share\# ITHELPDESK\전임자 파일\이남용\Oracle\product\10.1.0\Client_1\ODP.NET\samples\DataSet\DSwithRefCur\doc\images</v>
      </c>
    </row>
    <row r="1409" spans="1:1" x14ac:dyDescent="0.4">
      <c r="A1409" t="str">
        <f>HYPERLINK("\\10.12.11.20\TFO.FAIT.Share\# ITHELPDESK\전임자 파일\이남용\Oracle\product\10.1.0\Client_1\ODP.NET\samples\DataSet\RelationalData\doc")</f>
        <v>\\10.12.11.20\TFO.FAIT.Share\# ITHELPDESK\전임자 파일\이남용\Oracle\product\10.1.0\Client_1\ODP.NET\samples\DataSet\RelationalData\doc</v>
      </c>
    </row>
    <row r="1410" spans="1:1" x14ac:dyDescent="0.4">
      <c r="A1410" t="str">
        <f>HYPERLINK("\\10.12.11.20\TFO.FAIT.Share\# ITHELPDESK\전임자 파일\이남용\Oracle\product\10.1.0\Client_1\ODP.NET\samples\DataSet\RelationalData\setup")</f>
        <v>\\10.12.11.20\TFO.FAIT.Share\# ITHELPDESK\전임자 파일\이남용\Oracle\product\10.1.0\Client_1\ODP.NET\samples\DataSet\RelationalData\setup</v>
      </c>
    </row>
    <row r="1411" spans="1:1" x14ac:dyDescent="0.4">
      <c r="A1411" t="str">
        <f>HYPERLINK("\\10.12.11.20\TFO.FAIT.Share\# ITHELPDESK\전임자 파일\이남용\Oracle\product\10.1.0\Client_1\ODP.NET\samples\DataSet\RelationalData\src")</f>
        <v>\\10.12.11.20\TFO.FAIT.Share\# ITHELPDESK\전임자 파일\이남용\Oracle\product\10.1.0\Client_1\ODP.NET\samples\DataSet\RelationalData\src</v>
      </c>
    </row>
    <row r="1412" spans="1:1" x14ac:dyDescent="0.4">
      <c r="A1412" t="str">
        <f>HYPERLINK("\\10.12.11.20\TFO.FAIT.Share\# ITHELPDESK\전임자 파일\이남용\Oracle\product\10.1.0\Client_1\ODP.NET\samples\DataSet\RelationalData\doc\images")</f>
        <v>\\10.12.11.20\TFO.FAIT.Share\# ITHELPDESK\전임자 파일\이남용\Oracle\product\10.1.0\Client_1\ODP.NET\samples\DataSet\RelationalData\doc\images</v>
      </c>
    </row>
    <row r="1413" spans="1:1" x14ac:dyDescent="0.4">
      <c r="A1413" t="str">
        <f>HYPERLINK("\\10.12.11.20\TFO.FAIT.Share\# ITHELPDESK\전임자 파일\이남용\Oracle\product\10.1.0\Client_1\ODP.NET\samples\DataSet\RelationalDataVB\doc")</f>
        <v>\\10.12.11.20\TFO.FAIT.Share\# ITHELPDESK\전임자 파일\이남용\Oracle\product\10.1.0\Client_1\ODP.NET\samples\DataSet\RelationalDataVB\doc</v>
      </c>
    </row>
    <row r="1414" spans="1:1" x14ac:dyDescent="0.4">
      <c r="A1414" t="str">
        <f>HYPERLINK("\\10.12.11.20\TFO.FAIT.Share\# ITHELPDESK\전임자 파일\이남용\Oracle\product\10.1.0\Client_1\ODP.NET\samples\DataSet\RelationalDataVB\setup")</f>
        <v>\\10.12.11.20\TFO.FAIT.Share\# ITHELPDESK\전임자 파일\이남용\Oracle\product\10.1.0\Client_1\ODP.NET\samples\DataSet\RelationalDataVB\setup</v>
      </c>
    </row>
    <row r="1415" spans="1:1" x14ac:dyDescent="0.4">
      <c r="A1415" t="str">
        <f>HYPERLINK("\\10.12.11.20\TFO.FAIT.Share\# ITHELPDESK\전임자 파일\이남용\Oracle\product\10.1.0\Client_1\ODP.NET\samples\DataSet\RelationalDataVB\src")</f>
        <v>\\10.12.11.20\TFO.FAIT.Share\# ITHELPDESK\전임자 파일\이남용\Oracle\product\10.1.0\Client_1\ODP.NET\samples\DataSet\RelationalDataVB\src</v>
      </c>
    </row>
    <row r="1416" spans="1:1" x14ac:dyDescent="0.4">
      <c r="A1416" t="str">
        <f>HYPERLINK("\\10.12.11.20\TFO.FAIT.Share\# ITHELPDESK\전임자 파일\이남용\Oracle\product\10.1.0\Client_1\ODP.NET\samples\DataSet\RelationalDataVB\doc\images")</f>
        <v>\\10.12.11.20\TFO.FAIT.Share\# ITHELPDESK\전임자 파일\이남용\Oracle\product\10.1.0\Client_1\ODP.NET\samples\DataSet\RelationalDataVB\doc\images</v>
      </c>
    </row>
    <row r="1417" spans="1:1" x14ac:dyDescent="0.4">
      <c r="A1417" t="str">
        <f>HYPERLINK("\\10.12.11.20\TFO.FAIT.Share\# ITHELPDESK\전임자 파일\이남용\Oracle\product\10.1.0\Client_1\ODP.NET\samples\DataSet\SafeTypeMapping\doc")</f>
        <v>\\10.12.11.20\TFO.FAIT.Share\# ITHELPDESK\전임자 파일\이남용\Oracle\product\10.1.0\Client_1\ODP.NET\samples\DataSet\SafeTypeMapping\doc</v>
      </c>
    </row>
    <row r="1418" spans="1:1" x14ac:dyDescent="0.4">
      <c r="A1418" t="str">
        <f>HYPERLINK("\\10.12.11.20\TFO.FAIT.Share\# ITHELPDESK\전임자 파일\이남용\Oracle\product\10.1.0\Client_1\ODP.NET\samples\DataSet\SafeTypeMapping\setup")</f>
        <v>\\10.12.11.20\TFO.FAIT.Share\# ITHELPDESK\전임자 파일\이남용\Oracle\product\10.1.0\Client_1\ODP.NET\samples\DataSet\SafeTypeMapping\setup</v>
      </c>
    </row>
    <row r="1419" spans="1:1" x14ac:dyDescent="0.4">
      <c r="A1419" t="str">
        <f>HYPERLINK("\\10.12.11.20\TFO.FAIT.Share\# ITHELPDESK\전임자 파일\이남용\Oracle\product\10.1.0\Client_1\ODP.NET\samples\DataSet\SafeTypeMapping\src")</f>
        <v>\\10.12.11.20\TFO.FAIT.Share\# ITHELPDESK\전임자 파일\이남용\Oracle\product\10.1.0\Client_1\ODP.NET\samples\DataSet\SafeTypeMapping\src</v>
      </c>
    </row>
    <row r="1420" spans="1:1" x14ac:dyDescent="0.4">
      <c r="A1420" t="str">
        <f>HYPERLINK("\\10.12.11.20\TFO.FAIT.Share\# ITHELPDESK\전임자 파일\이남용\Oracle\product\10.1.0\Client_1\ODP.NET\samples\DataSet\SafeTypeMapping\doc\images")</f>
        <v>\\10.12.11.20\TFO.FAIT.Share\# ITHELPDESK\전임자 파일\이남용\Oracle\product\10.1.0\Client_1\ODP.NET\samples\DataSet\SafeTypeMapping\doc\images</v>
      </c>
    </row>
    <row r="1421" spans="1:1" x14ac:dyDescent="0.4">
      <c r="A1421" t="str">
        <f>HYPERLINK("\\10.12.11.20\TFO.FAIT.Share\# ITHELPDESK\전임자 파일\이남용\Oracle\product\10.1.0\Client_1\ODP.NET\samples\EventHandler\RowUpdateEventHandler")</f>
        <v>\\10.12.11.20\TFO.FAIT.Share\# ITHELPDESK\전임자 파일\이남용\Oracle\product\10.1.0\Client_1\ODP.NET\samples\EventHandler\RowUpdateEventHandler</v>
      </c>
    </row>
    <row r="1422" spans="1:1" x14ac:dyDescent="0.4">
      <c r="A1422" t="str">
        <f>HYPERLINK("\\10.12.11.20\TFO.FAIT.Share\# ITHELPDESK\전임자 파일\이남용\Oracle\product\10.1.0\Client_1\ODP.NET\samples\EventHandler\RowUpdateEventHandler\doc")</f>
        <v>\\10.12.11.20\TFO.FAIT.Share\# ITHELPDESK\전임자 파일\이남용\Oracle\product\10.1.0\Client_1\ODP.NET\samples\EventHandler\RowUpdateEventHandler\doc</v>
      </c>
    </row>
    <row r="1423" spans="1:1" x14ac:dyDescent="0.4">
      <c r="A1423" t="str">
        <f>HYPERLINK("\\10.12.11.20\TFO.FAIT.Share\# ITHELPDESK\전임자 파일\이남용\Oracle\product\10.1.0\Client_1\ODP.NET\samples\EventHandler\RowUpdateEventHandler\src")</f>
        <v>\\10.12.11.20\TFO.FAIT.Share\# ITHELPDESK\전임자 파일\이남용\Oracle\product\10.1.0\Client_1\ODP.NET\samples\EventHandler\RowUpdateEventHandler\src</v>
      </c>
    </row>
    <row r="1424" spans="1:1" x14ac:dyDescent="0.4">
      <c r="A1424" t="str">
        <f>HYPERLINK("\\10.12.11.20\TFO.FAIT.Share\# ITHELPDESK\전임자 파일\이남용\Oracle\product\10.1.0\Client_1\ODP.NET\samples\EventHandler\RowUpdateEventHandler\doc\images")</f>
        <v>\\10.12.11.20\TFO.FAIT.Share\# ITHELPDESK\전임자 파일\이남용\Oracle\product\10.1.0\Client_1\ODP.NET\samples\EventHandler\RowUpdateEventHandler\doc\images</v>
      </c>
    </row>
    <row r="1425" spans="1:1" x14ac:dyDescent="0.4">
      <c r="A1425" t="str">
        <f>HYPERLINK("\\10.12.11.20\TFO.FAIT.Share\# ITHELPDESK\전임자 파일\이남용\Oracle\product\10.1.0\Client_1\ODP.NET\samples\Globalization\doc")</f>
        <v>\\10.12.11.20\TFO.FAIT.Share\# ITHELPDESK\전임자 파일\이남용\Oracle\product\10.1.0\Client_1\ODP.NET\samples\Globalization\doc</v>
      </c>
    </row>
    <row r="1426" spans="1:1" x14ac:dyDescent="0.4">
      <c r="A1426" t="str">
        <f>HYPERLINK("\\10.12.11.20\TFO.FAIT.Share\# ITHELPDESK\전임자 파일\이남용\Oracle\product\10.1.0\Client_1\ODP.NET\samples\Globalization\setup")</f>
        <v>\\10.12.11.20\TFO.FAIT.Share\# ITHELPDESK\전임자 파일\이남용\Oracle\product\10.1.0\Client_1\ODP.NET\samples\Globalization\setup</v>
      </c>
    </row>
    <row r="1427" spans="1:1" x14ac:dyDescent="0.4">
      <c r="A1427" t="str">
        <f>HYPERLINK("\\10.12.11.20\TFO.FAIT.Share\# ITHELPDESK\전임자 파일\이남용\Oracle\product\10.1.0\Client_1\ODP.NET\samples\Globalization\src")</f>
        <v>\\10.12.11.20\TFO.FAIT.Share\# ITHELPDESK\전임자 파일\이남용\Oracle\product\10.1.0\Client_1\ODP.NET\samples\Globalization\src</v>
      </c>
    </row>
    <row r="1428" spans="1:1" x14ac:dyDescent="0.4">
      <c r="A1428" t="str">
        <f>HYPERLINK("\\10.12.11.20\TFO.FAIT.Share\# ITHELPDESK\전임자 파일\이남용\Oracle\product\10.1.0\Client_1\ODP.NET\samples\Globalization\doc\images")</f>
        <v>\\10.12.11.20\TFO.FAIT.Share\# ITHELPDESK\전임자 파일\이남용\Oracle\product\10.1.0\Client_1\ODP.NET\samples\Globalization\doc\images</v>
      </c>
    </row>
    <row r="1429" spans="1:1" x14ac:dyDescent="0.4">
      <c r="A1429" t="str">
        <f>HYPERLINK("\\10.12.11.20\TFO.FAIT.Share\# ITHELPDESK\전임자 파일\이남용\Oracle\product\10.1.0\Client_1\ODP.NET\samples\LOB\AccessBFile")</f>
        <v>\\10.12.11.20\TFO.FAIT.Share\# ITHELPDESK\전임자 파일\이남용\Oracle\product\10.1.0\Client_1\ODP.NET\samples\LOB\AccessBFile</v>
      </c>
    </row>
    <row r="1430" spans="1:1" x14ac:dyDescent="0.4">
      <c r="A1430" t="str">
        <f>HYPERLINK("\\10.12.11.20\TFO.FAIT.Share\# ITHELPDESK\전임자 파일\이남용\Oracle\product\10.1.0\Client_1\ODP.NET\samples\LOB\UpdLob")</f>
        <v>\\10.12.11.20\TFO.FAIT.Share\# ITHELPDESK\전임자 파일\이남용\Oracle\product\10.1.0\Client_1\ODP.NET\samples\LOB\UpdLob</v>
      </c>
    </row>
    <row r="1431" spans="1:1" x14ac:dyDescent="0.4">
      <c r="A1431" t="str">
        <f>HYPERLINK("\\10.12.11.20\TFO.FAIT.Share\# ITHELPDESK\전임자 파일\이남용\Oracle\product\10.1.0\Client_1\ODP.NET\samples\LOB\AccessBFile\doc")</f>
        <v>\\10.12.11.20\TFO.FAIT.Share\# ITHELPDESK\전임자 파일\이남용\Oracle\product\10.1.0\Client_1\ODP.NET\samples\LOB\AccessBFile\doc</v>
      </c>
    </row>
    <row r="1432" spans="1:1" x14ac:dyDescent="0.4">
      <c r="A1432" t="str">
        <f>HYPERLINK("\\10.12.11.20\TFO.FAIT.Share\# ITHELPDESK\전임자 파일\이남용\Oracle\product\10.1.0\Client_1\ODP.NET\samples\LOB\AccessBFile\src")</f>
        <v>\\10.12.11.20\TFO.FAIT.Share\# ITHELPDESK\전임자 파일\이남용\Oracle\product\10.1.0\Client_1\ODP.NET\samples\LOB\AccessBFile\src</v>
      </c>
    </row>
    <row r="1433" spans="1:1" x14ac:dyDescent="0.4">
      <c r="A1433" t="str">
        <f>HYPERLINK("\\10.12.11.20\TFO.FAIT.Share\# ITHELPDESK\전임자 파일\이남용\Oracle\product\10.1.0\Client_1\ODP.NET\samples\LOB\AccessBFile\doc\images")</f>
        <v>\\10.12.11.20\TFO.FAIT.Share\# ITHELPDESK\전임자 파일\이남용\Oracle\product\10.1.0\Client_1\ODP.NET\samples\LOB\AccessBFile\doc\images</v>
      </c>
    </row>
    <row r="1434" spans="1:1" x14ac:dyDescent="0.4">
      <c r="A1434" t="str">
        <f>HYPERLINK("\\10.12.11.20\TFO.FAIT.Share\# ITHELPDESK\전임자 파일\이남용\Oracle\product\10.1.0\Client_1\ODP.NET\samples\LOB\UpdLob\doc")</f>
        <v>\\10.12.11.20\TFO.FAIT.Share\# ITHELPDESK\전임자 파일\이남용\Oracle\product\10.1.0\Client_1\ODP.NET\samples\LOB\UpdLob\doc</v>
      </c>
    </row>
    <row r="1435" spans="1:1" x14ac:dyDescent="0.4">
      <c r="A1435" t="str">
        <f>HYPERLINK("\\10.12.11.20\TFO.FAIT.Share\# ITHELPDESK\전임자 파일\이남용\Oracle\product\10.1.0\Client_1\ODP.NET\samples\LOB\UpdLob\setup")</f>
        <v>\\10.12.11.20\TFO.FAIT.Share\# ITHELPDESK\전임자 파일\이남용\Oracle\product\10.1.0\Client_1\ODP.NET\samples\LOB\UpdLob\setup</v>
      </c>
    </row>
    <row r="1436" spans="1:1" x14ac:dyDescent="0.4">
      <c r="A1436" t="str">
        <f>HYPERLINK("\\10.12.11.20\TFO.FAIT.Share\# ITHELPDESK\전임자 파일\이남용\Oracle\product\10.1.0\Client_1\ODP.NET\samples\LOB\UpdLob\src")</f>
        <v>\\10.12.11.20\TFO.FAIT.Share\# ITHELPDESK\전임자 파일\이남용\Oracle\product\10.1.0\Client_1\ODP.NET\samples\LOB\UpdLob\src</v>
      </c>
    </row>
    <row r="1437" spans="1:1" x14ac:dyDescent="0.4">
      <c r="A1437" t="str">
        <f>HYPERLINK("\\10.12.11.20\TFO.FAIT.Share\# ITHELPDESK\전임자 파일\이남용\Oracle\product\10.1.0\Client_1\ODP.NET\samples\LOB\UpdLob\doc\images")</f>
        <v>\\10.12.11.20\TFO.FAIT.Share\# ITHELPDESK\전임자 파일\이남용\Oracle\product\10.1.0\Client_1\ODP.NET\samples\LOB\UpdLob\doc\images</v>
      </c>
    </row>
    <row r="1438" spans="1:1" x14ac:dyDescent="0.4">
      <c r="A1438" t="str">
        <f>HYPERLINK("\\10.12.11.20\TFO.FAIT.Share\# ITHELPDESK\전임자 파일\이남용\Oracle\product\10.1.0\Client_1\ODP.NET\samples\RefCursor\UpdRefCursor")</f>
        <v>\\10.12.11.20\TFO.FAIT.Share\# ITHELPDESK\전임자 파일\이남용\Oracle\product\10.1.0\Client_1\ODP.NET\samples\RefCursor\UpdRefCursor</v>
      </c>
    </row>
    <row r="1439" spans="1:1" x14ac:dyDescent="0.4">
      <c r="A1439" t="str">
        <f>HYPERLINK("\\10.12.11.20\TFO.FAIT.Share\# ITHELPDESK\전임자 파일\이남용\Oracle\product\10.1.0\Client_1\ODP.NET\samples\RefCursor\UpdRefCursor\doc")</f>
        <v>\\10.12.11.20\TFO.FAIT.Share\# ITHELPDESK\전임자 파일\이남용\Oracle\product\10.1.0\Client_1\ODP.NET\samples\RefCursor\UpdRefCursor\doc</v>
      </c>
    </row>
    <row r="1440" spans="1:1" x14ac:dyDescent="0.4">
      <c r="A1440" t="str">
        <f>HYPERLINK("\\10.12.11.20\TFO.FAIT.Share\# ITHELPDESK\전임자 파일\이남용\Oracle\product\10.1.0\Client_1\ODP.NET\samples\RefCursor\UpdRefCursor\src")</f>
        <v>\\10.12.11.20\TFO.FAIT.Share\# ITHELPDESK\전임자 파일\이남용\Oracle\product\10.1.0\Client_1\ODP.NET\samples\RefCursor\UpdRefCursor\src</v>
      </c>
    </row>
    <row r="1441" spans="1:1" x14ac:dyDescent="0.4">
      <c r="A1441" t="str">
        <f>HYPERLINK("\\10.12.11.20\TFO.FAIT.Share\# ITHELPDESK\전임자 파일\이남용\Oracle\product\10.1.0\Client_1\ODP.NET\samples\RefCursor\UpdRefCursor\doc\images")</f>
        <v>\\10.12.11.20\TFO.FAIT.Share\# ITHELPDESK\전임자 파일\이남용\Oracle\product\10.1.0\Client_1\ODP.NET\samples\RefCursor\UpdRefCursor\doc\images</v>
      </c>
    </row>
    <row r="1442" spans="1:1" x14ac:dyDescent="0.4">
      <c r="A1442" t="str">
        <f>HYPERLINK("\\10.12.11.20\TFO.FAIT.Share\# ITHELPDESK\전임자 파일\이남용\Oracle\product\10.1.0\Client_1\ODP.NET\samples\TAF\doc")</f>
        <v>\\10.12.11.20\TFO.FAIT.Share\# ITHELPDESK\전임자 파일\이남용\Oracle\product\10.1.0\Client_1\ODP.NET\samples\TAF\doc</v>
      </c>
    </row>
    <row r="1443" spans="1:1" x14ac:dyDescent="0.4">
      <c r="A1443" t="str">
        <f>HYPERLINK("\\10.12.11.20\TFO.FAIT.Share\# ITHELPDESK\전임자 파일\이남용\Oracle\product\10.1.0\Client_1\ODP.NET\samples\TAF\setup")</f>
        <v>\\10.12.11.20\TFO.FAIT.Share\# ITHELPDESK\전임자 파일\이남용\Oracle\product\10.1.0\Client_1\ODP.NET\samples\TAF\setup</v>
      </c>
    </row>
    <row r="1444" spans="1:1" x14ac:dyDescent="0.4">
      <c r="A1444" t="str">
        <f>HYPERLINK("\\10.12.11.20\TFO.FAIT.Share\# ITHELPDESK\전임자 파일\이남용\Oracle\product\10.1.0\Client_1\ODP.NET\samples\TAF\src")</f>
        <v>\\10.12.11.20\TFO.FAIT.Share\# ITHELPDESK\전임자 파일\이남용\Oracle\product\10.1.0\Client_1\ODP.NET\samples\TAF\src</v>
      </c>
    </row>
    <row r="1445" spans="1:1" x14ac:dyDescent="0.4">
      <c r="A1445" t="str">
        <f>HYPERLINK("\\10.12.11.20\TFO.FAIT.Share\# ITHELPDESK\전임자 파일\이남용\Oracle\product\10.1.0\Client_1\ODP.NET\samples\TAF\doc\images")</f>
        <v>\\10.12.11.20\TFO.FAIT.Share\# ITHELPDESK\전임자 파일\이남용\Oracle\product\10.1.0\Client_1\ODP.NET\samples\TAF\doc\images</v>
      </c>
    </row>
    <row r="1446" spans="1:1" x14ac:dyDescent="0.4">
      <c r="A1446" t="str">
        <f>HYPERLINK("\\10.12.11.20\TFO.FAIT.Share\# ITHELPDESK\전임자 파일\이남용\Oracle\product\10.1.0\Client_1\ODP.NET\samples\Transaction\DistributedTransaction")</f>
        <v>\\10.12.11.20\TFO.FAIT.Share\# ITHELPDESK\전임자 파일\이남용\Oracle\product\10.1.0\Client_1\ODP.NET\samples\Transaction\DistributedTransaction</v>
      </c>
    </row>
    <row r="1447" spans="1:1" x14ac:dyDescent="0.4">
      <c r="A1447" t="str">
        <f>HYPERLINK("\\10.12.11.20\TFO.FAIT.Share\# ITHELPDESK\전임자 파일\이남용\Oracle\product\10.1.0\Client_1\ODP.NET\samples\Transaction\Savepoint")</f>
        <v>\\10.12.11.20\TFO.FAIT.Share\# ITHELPDESK\전임자 파일\이남용\Oracle\product\10.1.0\Client_1\ODP.NET\samples\Transaction\Savepoint</v>
      </c>
    </row>
    <row r="1448" spans="1:1" x14ac:dyDescent="0.4">
      <c r="A1448" t="str">
        <f>HYPERLINK("\\10.12.11.20\TFO.FAIT.Share\# ITHELPDESK\전임자 파일\이남용\Oracle\product\10.1.0\Client_1\ODP.NET\samples\Transaction\DistributedTransaction\doc")</f>
        <v>\\10.12.11.20\TFO.FAIT.Share\# ITHELPDESK\전임자 파일\이남용\Oracle\product\10.1.0\Client_1\ODP.NET\samples\Transaction\DistributedTransaction\doc</v>
      </c>
    </row>
    <row r="1449" spans="1:1" x14ac:dyDescent="0.4">
      <c r="A1449" t="str">
        <f>HYPERLINK("\\10.12.11.20\TFO.FAIT.Share\# ITHELPDESK\전임자 파일\이남용\Oracle\product\10.1.0\Client_1\ODP.NET\samples\Transaction\DistributedTransaction\setup")</f>
        <v>\\10.12.11.20\TFO.FAIT.Share\# ITHELPDESK\전임자 파일\이남용\Oracle\product\10.1.0\Client_1\ODP.NET\samples\Transaction\DistributedTransaction\setup</v>
      </c>
    </row>
    <row r="1450" spans="1:1" x14ac:dyDescent="0.4">
      <c r="A1450" t="str">
        <f>HYPERLINK("\\10.12.11.20\TFO.FAIT.Share\# ITHELPDESK\전임자 파일\이남용\Oracle\product\10.1.0\Client_1\ODP.NET\samples\Transaction\DistributedTransaction\src")</f>
        <v>\\10.12.11.20\TFO.FAIT.Share\# ITHELPDESK\전임자 파일\이남용\Oracle\product\10.1.0\Client_1\ODP.NET\samples\Transaction\DistributedTransaction\src</v>
      </c>
    </row>
    <row r="1451" spans="1:1" x14ac:dyDescent="0.4">
      <c r="A1451" t="str">
        <f>HYPERLINK("\\10.12.11.20\TFO.FAIT.Share\# ITHELPDESK\전임자 파일\이남용\Oracle\product\10.1.0\Client_1\ODP.NET\samples\Transaction\DistributedTransaction\doc\images")</f>
        <v>\\10.12.11.20\TFO.FAIT.Share\# ITHELPDESK\전임자 파일\이남용\Oracle\product\10.1.0\Client_1\ODP.NET\samples\Transaction\DistributedTransaction\doc\images</v>
      </c>
    </row>
    <row r="1452" spans="1:1" x14ac:dyDescent="0.4">
      <c r="A1452" t="str">
        <f>HYPERLINK("\\10.12.11.20\TFO.FAIT.Share\# ITHELPDESK\전임자 파일\이남용\Oracle\product\10.1.0\Client_1\ODP.NET\samples\Transaction\Savepoint\doc")</f>
        <v>\\10.12.11.20\TFO.FAIT.Share\# ITHELPDESK\전임자 파일\이남용\Oracle\product\10.1.0\Client_1\ODP.NET\samples\Transaction\Savepoint\doc</v>
      </c>
    </row>
    <row r="1453" spans="1:1" x14ac:dyDescent="0.4">
      <c r="A1453" t="str">
        <f>HYPERLINK("\\10.12.11.20\TFO.FAIT.Share\# ITHELPDESK\전임자 파일\이남용\Oracle\product\10.1.0\Client_1\ODP.NET\samples\Transaction\Savepoint\setup")</f>
        <v>\\10.12.11.20\TFO.FAIT.Share\# ITHELPDESK\전임자 파일\이남용\Oracle\product\10.1.0\Client_1\ODP.NET\samples\Transaction\Savepoint\setup</v>
      </c>
    </row>
    <row r="1454" spans="1:1" x14ac:dyDescent="0.4">
      <c r="A1454" t="str">
        <f>HYPERLINK("\\10.12.11.20\TFO.FAIT.Share\# ITHELPDESK\전임자 파일\이남용\Oracle\product\10.1.0\Client_1\ODP.NET\samples\Transaction\Savepoint\src")</f>
        <v>\\10.12.11.20\TFO.FAIT.Share\# ITHELPDESK\전임자 파일\이남용\Oracle\product\10.1.0\Client_1\ODP.NET\samples\Transaction\Savepoint\src</v>
      </c>
    </row>
    <row r="1455" spans="1:1" x14ac:dyDescent="0.4">
      <c r="A1455" t="str">
        <f>HYPERLINK("\\10.12.11.20\TFO.FAIT.Share\# ITHELPDESK\전임자 파일\이남용\Oracle\product\10.1.0\Client_1\ODP.NET\samples\Transaction\Savepoint\doc\images")</f>
        <v>\\10.12.11.20\TFO.FAIT.Share\# ITHELPDESK\전임자 파일\이남용\Oracle\product\10.1.0\Client_1\ODP.NET\samples\Transaction\Savepoint\doc\images</v>
      </c>
    </row>
    <row r="1456" spans="1:1" x14ac:dyDescent="0.4">
      <c r="A1456" t="str">
        <f>HYPERLINK("\\10.12.11.20\TFO.FAIT.Share\# ITHELPDESK\전임자 파일\이남용\Oracle\product\10.1.0\Client_1\ODP.NET\samples\WebService\OdpNetWs")</f>
        <v>\\10.12.11.20\TFO.FAIT.Share\# ITHELPDESK\전임자 파일\이남용\Oracle\product\10.1.0\Client_1\ODP.NET\samples\WebService\OdpNetWs</v>
      </c>
    </row>
    <row r="1457" spans="1:1" x14ac:dyDescent="0.4">
      <c r="A1457" t="str">
        <f>HYPERLINK("\\10.12.11.20\TFO.FAIT.Share\# ITHELPDESK\전임자 파일\이남용\Oracle\product\10.1.0\Client_1\ODP.NET\samples\WebService\OdpNetWs\doc")</f>
        <v>\\10.12.11.20\TFO.FAIT.Share\# ITHELPDESK\전임자 파일\이남용\Oracle\product\10.1.0\Client_1\ODP.NET\samples\WebService\OdpNetWs\doc</v>
      </c>
    </row>
    <row r="1458" spans="1:1" x14ac:dyDescent="0.4">
      <c r="A1458" t="str">
        <f>HYPERLINK("\\10.12.11.20\TFO.FAIT.Share\# ITHELPDESK\전임자 파일\이남용\Oracle\product\10.1.0\Client_1\ODP.NET\samples\WebService\OdpNetWs\src")</f>
        <v>\\10.12.11.20\TFO.FAIT.Share\# ITHELPDESK\전임자 파일\이남용\Oracle\product\10.1.0\Client_1\ODP.NET\samples\WebService\OdpNetWs\src</v>
      </c>
    </row>
    <row r="1459" spans="1:1" x14ac:dyDescent="0.4">
      <c r="A1459" t="str">
        <f>HYPERLINK("\\10.12.11.20\TFO.FAIT.Share\# ITHELPDESK\전임자 파일\이남용\Oracle\product\10.1.0\Client_1\ODP.NET\samples\WebService\OdpNetWs\doc\images")</f>
        <v>\\10.12.11.20\TFO.FAIT.Share\# ITHELPDESK\전임자 파일\이남용\Oracle\product\10.1.0\Client_1\ODP.NET\samples\WebService\OdpNetWs\doc\images</v>
      </c>
    </row>
    <row r="1460" spans="1:1" x14ac:dyDescent="0.4">
      <c r="A1460" t="str">
        <f>HYPERLINK("\\10.12.11.20\TFO.FAIT.Share\# ITHELPDESK\전임자 파일\이남용\Oracle\product\10.1.0\Client_1\ODP.NET\samples\WebService\OdpNetWs\src\client")</f>
        <v>\\10.12.11.20\TFO.FAIT.Share\# ITHELPDESK\전임자 파일\이남용\Oracle\product\10.1.0\Client_1\ODP.NET\samples\WebService\OdpNetWs\src\client</v>
      </c>
    </row>
    <row r="1461" spans="1:1" x14ac:dyDescent="0.4">
      <c r="A1461" t="str">
        <f>HYPERLINK("\\10.12.11.20\TFO.FAIT.Share\# ITHELPDESK\전임자 파일\이남용\Oracle\product\10.1.0\Client_1\ODP.NET\samples\WebService\OdpNetWs\src\webservice")</f>
        <v>\\10.12.11.20\TFO.FAIT.Share\# ITHELPDESK\전임자 파일\이남용\Oracle\product\10.1.0\Client_1\ODP.NET\samples\WebService\OdpNetWs\src\webservice</v>
      </c>
    </row>
    <row r="1462" spans="1:1" x14ac:dyDescent="0.4">
      <c r="A1462" t="str">
        <f>HYPERLINK("\\10.12.11.20\TFO.FAIT.Share\# ITHELPDESK\전임자 파일\이남용\Oracle\product\10.1.0\Client_1\ODP.NET\samples\XML\XMLView")</f>
        <v>\\10.12.11.20\TFO.FAIT.Share\# ITHELPDESK\전임자 파일\이남용\Oracle\product\10.1.0\Client_1\ODP.NET\samples\XML\XMLView</v>
      </c>
    </row>
    <row r="1463" spans="1:1" x14ac:dyDescent="0.4">
      <c r="A1463" t="str">
        <f>HYPERLINK("\\10.12.11.20\TFO.FAIT.Share\# ITHELPDESK\전임자 파일\이남용\Oracle\product\10.1.0\Client_1\ODP.NET\samples\XML\XMLViewVB")</f>
        <v>\\10.12.11.20\TFO.FAIT.Share\# ITHELPDESK\전임자 파일\이남용\Oracle\product\10.1.0\Client_1\ODP.NET\samples\XML\XMLViewVB</v>
      </c>
    </row>
    <row r="1464" spans="1:1" x14ac:dyDescent="0.4">
      <c r="A1464" t="str">
        <f>HYPERLINK("\\10.12.11.20\TFO.FAIT.Share\# ITHELPDESK\전임자 파일\이남용\Oracle\product\10.1.0\Client_1\ODP.NET\samples\XML\XMLView\doc")</f>
        <v>\\10.12.11.20\TFO.FAIT.Share\# ITHELPDESK\전임자 파일\이남용\Oracle\product\10.1.0\Client_1\ODP.NET\samples\XML\XMLView\doc</v>
      </c>
    </row>
    <row r="1465" spans="1:1" x14ac:dyDescent="0.4">
      <c r="A1465" t="str">
        <f>HYPERLINK("\\10.12.11.20\TFO.FAIT.Share\# ITHELPDESK\전임자 파일\이남용\Oracle\product\10.1.0\Client_1\ODP.NET\samples\XML\XMLView\setup")</f>
        <v>\\10.12.11.20\TFO.FAIT.Share\# ITHELPDESK\전임자 파일\이남용\Oracle\product\10.1.0\Client_1\ODP.NET\samples\XML\XMLView\setup</v>
      </c>
    </row>
    <row r="1466" spans="1:1" x14ac:dyDescent="0.4">
      <c r="A1466" t="str">
        <f>HYPERLINK("\\10.12.11.20\TFO.FAIT.Share\# ITHELPDESK\전임자 파일\이남용\Oracle\product\10.1.0\Client_1\ODP.NET\samples\XML\XMLView\src")</f>
        <v>\\10.12.11.20\TFO.FAIT.Share\# ITHELPDESK\전임자 파일\이남용\Oracle\product\10.1.0\Client_1\ODP.NET\samples\XML\XMLView\src</v>
      </c>
    </row>
    <row r="1467" spans="1:1" x14ac:dyDescent="0.4">
      <c r="A1467" t="str">
        <f>HYPERLINK("\\10.12.11.20\TFO.FAIT.Share\# ITHELPDESK\전임자 파일\이남용\Oracle\product\10.1.0\Client_1\ODP.NET\samples\XML\XMLView\doc\images")</f>
        <v>\\10.12.11.20\TFO.FAIT.Share\# ITHELPDESK\전임자 파일\이남용\Oracle\product\10.1.0\Client_1\ODP.NET\samples\XML\XMLView\doc\images</v>
      </c>
    </row>
    <row r="1468" spans="1:1" x14ac:dyDescent="0.4">
      <c r="A1468" t="str">
        <f>HYPERLINK("\\10.12.11.20\TFO.FAIT.Share\# ITHELPDESK\전임자 파일\이남용\Oracle\product\10.1.0\Client_1\ODP.NET\samples\XML\XMLViewVB\doc")</f>
        <v>\\10.12.11.20\TFO.FAIT.Share\# ITHELPDESK\전임자 파일\이남용\Oracle\product\10.1.0\Client_1\ODP.NET\samples\XML\XMLViewVB\doc</v>
      </c>
    </row>
    <row r="1469" spans="1:1" x14ac:dyDescent="0.4">
      <c r="A1469" t="str">
        <f>HYPERLINK("\\10.12.11.20\TFO.FAIT.Share\# ITHELPDESK\전임자 파일\이남용\Oracle\product\10.1.0\Client_1\ODP.NET\samples\XML\XMLViewVB\setup")</f>
        <v>\\10.12.11.20\TFO.FAIT.Share\# ITHELPDESK\전임자 파일\이남용\Oracle\product\10.1.0\Client_1\ODP.NET\samples\XML\XMLViewVB\setup</v>
      </c>
    </row>
    <row r="1470" spans="1:1" x14ac:dyDescent="0.4">
      <c r="A1470" t="str">
        <f>HYPERLINK("\\10.12.11.20\TFO.FAIT.Share\# ITHELPDESK\전임자 파일\이남용\Oracle\product\10.1.0\Client_1\ODP.NET\samples\XML\XMLViewVB\src")</f>
        <v>\\10.12.11.20\TFO.FAIT.Share\# ITHELPDESK\전임자 파일\이남용\Oracle\product\10.1.0\Client_1\ODP.NET\samples\XML\XMLViewVB\src</v>
      </c>
    </row>
    <row r="1471" spans="1:1" x14ac:dyDescent="0.4">
      <c r="A1471" t="str">
        <f>HYPERLINK("\\10.12.11.20\TFO.FAIT.Share\# ITHELPDESK\전임자 파일\이남용\Oracle\product\10.1.0\Client_1\ODP.NET\samples\XML\XMLViewVB\doc\images")</f>
        <v>\\10.12.11.20\TFO.FAIT.Share\# ITHELPDESK\전임자 파일\이남용\Oracle\product\10.1.0\Client_1\ODP.NET\samples\XML\XMLViewVB\doc\images</v>
      </c>
    </row>
    <row r="1472" spans="1:1" x14ac:dyDescent="0.4">
      <c r="A1472" t="str">
        <f>HYPERLINK("\\10.12.11.20\TFO.FAIT.Share\# ITHELPDESK\전임자 파일\이남용\Oracle\product\10.1.0\Client_1\oledb\include")</f>
        <v>\\10.12.11.20\TFO.FAIT.Share\# ITHELPDESK\전임자 파일\이남용\Oracle\product\10.1.0\Client_1\oledb\include</v>
      </c>
    </row>
    <row r="1473" spans="1:1" x14ac:dyDescent="0.4">
      <c r="A1473" t="str">
        <f>HYPERLINK("\\10.12.11.20\TFO.FAIT.Share\# ITHELPDESK\전임자 파일\이남용\Oracle\product\10.1.0\Client_1\oledb\lib")</f>
        <v>\\10.12.11.20\TFO.FAIT.Share\# ITHELPDESK\전임자 파일\이남용\Oracle\product\10.1.0\Client_1\oledb\lib</v>
      </c>
    </row>
    <row r="1474" spans="1:1" x14ac:dyDescent="0.4">
      <c r="A1474" t="str">
        <f>HYPERLINK("\\10.12.11.20\TFO.FAIT.Share\# ITHELPDESK\전임자 파일\이남용\Oracle\product\10.1.0\Client_1\oledb\mesg")</f>
        <v>\\10.12.11.20\TFO.FAIT.Share\# ITHELPDESK\전임자 파일\이남용\Oracle\product\10.1.0\Client_1\oledb\mesg</v>
      </c>
    </row>
    <row r="1475" spans="1:1" x14ac:dyDescent="0.4">
      <c r="A1475" t="str">
        <f>HYPERLINK("\\10.12.11.20\TFO.FAIT.Share\# ITHELPDESK\전임자 파일\이남용\Oracle\product\10.1.0\Client_1\oledb\samples")</f>
        <v>\\10.12.11.20\TFO.FAIT.Share\# ITHELPDESK\전임자 파일\이남용\Oracle\product\10.1.0\Client_1\oledb\samples</v>
      </c>
    </row>
    <row r="1476" spans="1:1" x14ac:dyDescent="0.4">
      <c r="A1476" t="str">
        <f>HYPERLINK("\\10.12.11.20\TFO.FAIT.Share\# ITHELPDESK\전임자 파일\이남용\Oracle\product\10.1.0\Client_1\oledb\samples\DataSet")</f>
        <v>\\10.12.11.20\TFO.FAIT.Share\# ITHELPDESK\전임자 파일\이남용\Oracle\product\10.1.0\Client_1\oledb\samples\DataSet</v>
      </c>
    </row>
    <row r="1477" spans="1:1" x14ac:dyDescent="0.4">
      <c r="A1477" t="str">
        <f>HYPERLINK("\\10.12.11.20\TFO.FAIT.Share\# ITHELPDESK\전임자 파일\이남용\Oracle\product\10.1.0\Client_1\oledb\samples\RefCur")</f>
        <v>\\10.12.11.20\TFO.FAIT.Share\# ITHELPDESK\전임자 파일\이남용\Oracle\product\10.1.0\Client_1\oledb\samples\RefCur</v>
      </c>
    </row>
    <row r="1478" spans="1:1" x14ac:dyDescent="0.4">
      <c r="A1478" t="str">
        <f>HYPERLINK("\\10.12.11.20\TFO.FAIT.Share\# ITHELPDESK\전임자 파일\이남용\Oracle\product\10.1.0\Client_1\oledb\samples\DataSet\DMLOperOnDS")</f>
        <v>\\10.12.11.20\TFO.FAIT.Share\# ITHELPDESK\전임자 파일\이남용\Oracle\product\10.1.0\Client_1\oledb\samples\DataSet\DMLOperOnDS</v>
      </c>
    </row>
    <row r="1479" spans="1:1" x14ac:dyDescent="0.4">
      <c r="A1479" t="str">
        <f>HYPERLINK("\\10.12.11.20\TFO.FAIT.Share\# ITHELPDESK\전임자 파일\이남용\Oracle\product\10.1.0\Client_1\oledb\samples\DataSet\DSPopulate")</f>
        <v>\\10.12.11.20\TFO.FAIT.Share\# ITHELPDESK\전임자 파일\이남용\Oracle\product\10.1.0\Client_1\oledb\samples\DataSet\DSPopulate</v>
      </c>
    </row>
    <row r="1480" spans="1:1" x14ac:dyDescent="0.4">
      <c r="A1480" t="str">
        <f>HYPERLINK("\\10.12.11.20\TFO.FAIT.Share\# ITHELPDESK\전임자 파일\이남용\Oracle\product\10.1.0\Client_1\oledb\samples\DataSet\DSPopulateVB")</f>
        <v>\\10.12.11.20\TFO.FAIT.Share\# ITHELPDESK\전임자 파일\이남용\Oracle\product\10.1.0\Client_1\oledb\samples\DataSet\DSPopulateVB</v>
      </c>
    </row>
    <row r="1481" spans="1:1" x14ac:dyDescent="0.4">
      <c r="A1481" t="str">
        <f>HYPERLINK("\\10.12.11.20\TFO.FAIT.Share\# ITHELPDESK\전임자 파일\이남용\Oracle\product\10.1.0\Client_1\oledb\samples\DataSet\DSwithLOB")</f>
        <v>\\10.12.11.20\TFO.FAIT.Share\# ITHELPDESK\전임자 파일\이남용\Oracle\product\10.1.0\Client_1\oledb\samples\DataSet\DSwithLOB</v>
      </c>
    </row>
    <row r="1482" spans="1:1" x14ac:dyDescent="0.4">
      <c r="A1482" t="str">
        <f>HYPERLINK("\\10.12.11.20\TFO.FAIT.Share\# ITHELPDESK\전임자 파일\이남용\Oracle\product\10.1.0\Client_1\oledb\samples\DataSet\DSwithRefCur")</f>
        <v>\\10.12.11.20\TFO.FAIT.Share\# ITHELPDESK\전임자 파일\이남용\Oracle\product\10.1.0\Client_1\oledb\samples\DataSet\DSwithRefCur</v>
      </c>
    </row>
    <row r="1483" spans="1:1" x14ac:dyDescent="0.4">
      <c r="A1483" t="str">
        <f>HYPERLINK("\\10.12.11.20\TFO.FAIT.Share\# ITHELPDESK\전임자 파일\이남용\Oracle\product\10.1.0\Client_1\oledb\samples\DataSet\DMLOperOnDS\doc")</f>
        <v>\\10.12.11.20\TFO.FAIT.Share\# ITHELPDESK\전임자 파일\이남용\Oracle\product\10.1.0\Client_1\oledb\samples\DataSet\DMLOperOnDS\doc</v>
      </c>
    </row>
    <row r="1484" spans="1:1" x14ac:dyDescent="0.4">
      <c r="A1484" t="str">
        <f>HYPERLINK("\\10.12.11.20\TFO.FAIT.Share\# ITHELPDESK\전임자 파일\이남용\Oracle\product\10.1.0\Client_1\oledb\samples\DataSet\DMLOperOnDS\setup")</f>
        <v>\\10.12.11.20\TFO.FAIT.Share\# ITHELPDESK\전임자 파일\이남용\Oracle\product\10.1.0\Client_1\oledb\samples\DataSet\DMLOperOnDS\setup</v>
      </c>
    </row>
    <row r="1485" spans="1:1" x14ac:dyDescent="0.4">
      <c r="A1485" t="str">
        <f>HYPERLINK("\\10.12.11.20\TFO.FAIT.Share\# ITHELPDESK\전임자 파일\이남용\Oracle\product\10.1.0\Client_1\oledb\samples\DataSet\DMLOperOnDS\src")</f>
        <v>\\10.12.11.20\TFO.FAIT.Share\# ITHELPDESK\전임자 파일\이남용\Oracle\product\10.1.0\Client_1\oledb\samples\DataSet\DMLOperOnDS\src</v>
      </c>
    </row>
    <row r="1486" spans="1:1" x14ac:dyDescent="0.4">
      <c r="A1486" t="str">
        <f>HYPERLINK("\\10.12.11.20\TFO.FAIT.Share\# ITHELPDESK\전임자 파일\이남용\Oracle\product\10.1.0\Client_1\oledb\samples\DataSet\DMLOperOnDS\doc\images")</f>
        <v>\\10.12.11.20\TFO.FAIT.Share\# ITHELPDESK\전임자 파일\이남용\Oracle\product\10.1.0\Client_1\oledb\samples\DataSet\DMLOperOnDS\doc\images</v>
      </c>
    </row>
    <row r="1487" spans="1:1" x14ac:dyDescent="0.4">
      <c r="A1487" t="str">
        <f>HYPERLINK("\\10.12.11.20\TFO.FAIT.Share\# ITHELPDESK\전임자 파일\이남용\Oracle\product\10.1.0\Client_1\oledb\samples\DataSet\DSPopulate\doc")</f>
        <v>\\10.12.11.20\TFO.FAIT.Share\# ITHELPDESK\전임자 파일\이남용\Oracle\product\10.1.0\Client_1\oledb\samples\DataSet\DSPopulate\doc</v>
      </c>
    </row>
    <row r="1488" spans="1:1" x14ac:dyDescent="0.4">
      <c r="A1488" t="str">
        <f>HYPERLINK("\\10.12.11.20\TFO.FAIT.Share\# ITHELPDESK\전임자 파일\이남용\Oracle\product\10.1.0\Client_1\oledb\samples\DataSet\DSPopulate\setup")</f>
        <v>\\10.12.11.20\TFO.FAIT.Share\# ITHELPDESK\전임자 파일\이남용\Oracle\product\10.1.0\Client_1\oledb\samples\DataSet\DSPopulate\setup</v>
      </c>
    </row>
    <row r="1489" spans="1:1" x14ac:dyDescent="0.4">
      <c r="A1489" t="str">
        <f>HYPERLINK("\\10.12.11.20\TFO.FAIT.Share\# ITHELPDESK\전임자 파일\이남용\Oracle\product\10.1.0\Client_1\oledb\samples\DataSet\DSPopulate\src")</f>
        <v>\\10.12.11.20\TFO.FAIT.Share\# ITHELPDESK\전임자 파일\이남용\Oracle\product\10.1.0\Client_1\oledb\samples\DataSet\DSPopulate\src</v>
      </c>
    </row>
    <row r="1490" spans="1:1" x14ac:dyDescent="0.4">
      <c r="A1490" t="str">
        <f>HYPERLINK("\\10.12.11.20\TFO.FAIT.Share\# ITHELPDESK\전임자 파일\이남용\Oracle\product\10.1.0\Client_1\oledb\samples\DataSet\DSPopulate\doc\images")</f>
        <v>\\10.12.11.20\TFO.FAIT.Share\# ITHELPDESK\전임자 파일\이남용\Oracle\product\10.1.0\Client_1\oledb\samples\DataSet\DSPopulate\doc\images</v>
      </c>
    </row>
    <row r="1491" spans="1:1" x14ac:dyDescent="0.4">
      <c r="A1491" t="str">
        <f>HYPERLINK("\\10.12.11.20\TFO.FAIT.Share\# ITHELPDESK\전임자 파일\이남용\Oracle\product\10.1.0\Client_1\oledb\samples\DataSet\DSPopulateVB\doc")</f>
        <v>\\10.12.11.20\TFO.FAIT.Share\# ITHELPDESK\전임자 파일\이남용\Oracle\product\10.1.0\Client_1\oledb\samples\DataSet\DSPopulateVB\doc</v>
      </c>
    </row>
    <row r="1492" spans="1:1" x14ac:dyDescent="0.4">
      <c r="A1492" t="str">
        <f>HYPERLINK("\\10.12.11.20\TFO.FAIT.Share\# ITHELPDESK\전임자 파일\이남용\Oracle\product\10.1.0\Client_1\oledb\samples\DataSet\DSPopulateVB\setup")</f>
        <v>\\10.12.11.20\TFO.FAIT.Share\# ITHELPDESK\전임자 파일\이남용\Oracle\product\10.1.0\Client_1\oledb\samples\DataSet\DSPopulateVB\setup</v>
      </c>
    </row>
    <row r="1493" spans="1:1" x14ac:dyDescent="0.4">
      <c r="A1493" t="str">
        <f>HYPERLINK("\\10.12.11.20\TFO.FAIT.Share\# ITHELPDESK\전임자 파일\이남용\Oracle\product\10.1.0\Client_1\oledb\samples\DataSet\DSPopulateVB\src")</f>
        <v>\\10.12.11.20\TFO.FAIT.Share\# ITHELPDESK\전임자 파일\이남용\Oracle\product\10.1.0\Client_1\oledb\samples\DataSet\DSPopulateVB\src</v>
      </c>
    </row>
    <row r="1494" spans="1:1" x14ac:dyDescent="0.4">
      <c r="A1494" t="str">
        <f>HYPERLINK("\\10.12.11.20\TFO.FAIT.Share\# ITHELPDESK\전임자 파일\이남용\Oracle\product\10.1.0\Client_1\oledb\samples\DataSet\DSPopulateVB\doc\images")</f>
        <v>\\10.12.11.20\TFO.FAIT.Share\# ITHELPDESK\전임자 파일\이남용\Oracle\product\10.1.0\Client_1\oledb\samples\DataSet\DSPopulateVB\doc\images</v>
      </c>
    </row>
    <row r="1495" spans="1:1" x14ac:dyDescent="0.4">
      <c r="A1495" t="str">
        <f>HYPERLINK("\\10.12.11.20\TFO.FAIT.Share\# ITHELPDESK\전임자 파일\이남용\Oracle\product\10.1.0\Client_1\oledb\samples\DataSet\DSwithLOB\doc")</f>
        <v>\\10.12.11.20\TFO.FAIT.Share\# ITHELPDESK\전임자 파일\이남용\Oracle\product\10.1.0\Client_1\oledb\samples\DataSet\DSwithLOB\doc</v>
      </c>
    </row>
    <row r="1496" spans="1:1" x14ac:dyDescent="0.4">
      <c r="A1496" t="str">
        <f>HYPERLINK("\\10.12.11.20\TFO.FAIT.Share\# ITHELPDESK\전임자 파일\이남용\Oracle\product\10.1.0\Client_1\oledb\samples\DataSet\DSwithLOB\setup")</f>
        <v>\\10.12.11.20\TFO.FAIT.Share\# ITHELPDESK\전임자 파일\이남용\Oracle\product\10.1.0\Client_1\oledb\samples\DataSet\DSwithLOB\setup</v>
      </c>
    </row>
    <row r="1497" spans="1:1" x14ac:dyDescent="0.4">
      <c r="A1497" t="str">
        <f>HYPERLINK("\\10.12.11.20\TFO.FAIT.Share\# ITHELPDESK\전임자 파일\이남용\Oracle\product\10.1.0\Client_1\oledb\samples\DataSet\DSwithLOB\src")</f>
        <v>\\10.12.11.20\TFO.FAIT.Share\# ITHELPDESK\전임자 파일\이남용\Oracle\product\10.1.0\Client_1\oledb\samples\DataSet\DSwithLOB\src</v>
      </c>
    </row>
    <row r="1498" spans="1:1" x14ac:dyDescent="0.4">
      <c r="A1498" t="str">
        <f>HYPERLINK("\\10.12.11.20\TFO.FAIT.Share\# ITHELPDESK\전임자 파일\이남용\Oracle\product\10.1.0\Client_1\oledb\samples\DataSet\DSwithLOB\doc\images")</f>
        <v>\\10.12.11.20\TFO.FAIT.Share\# ITHELPDESK\전임자 파일\이남용\Oracle\product\10.1.0\Client_1\oledb\samples\DataSet\DSwithLOB\doc\images</v>
      </c>
    </row>
    <row r="1499" spans="1:1" x14ac:dyDescent="0.4">
      <c r="A1499" t="str">
        <f>HYPERLINK("\\10.12.11.20\TFO.FAIT.Share\# ITHELPDESK\전임자 파일\이남용\Oracle\product\10.1.0\Client_1\oledb\samples\DataSet\DSwithRefCur\doc")</f>
        <v>\\10.12.11.20\TFO.FAIT.Share\# ITHELPDESK\전임자 파일\이남용\Oracle\product\10.1.0\Client_1\oledb\samples\DataSet\DSwithRefCur\doc</v>
      </c>
    </row>
    <row r="1500" spans="1:1" x14ac:dyDescent="0.4">
      <c r="A1500" t="str">
        <f>HYPERLINK("\\10.12.11.20\TFO.FAIT.Share\# ITHELPDESK\전임자 파일\이남용\Oracle\product\10.1.0\Client_1\oledb\samples\DataSet\DSwithRefCur\setup")</f>
        <v>\\10.12.11.20\TFO.FAIT.Share\# ITHELPDESK\전임자 파일\이남용\Oracle\product\10.1.0\Client_1\oledb\samples\DataSet\DSwithRefCur\setup</v>
      </c>
    </row>
    <row r="1501" spans="1:1" x14ac:dyDescent="0.4">
      <c r="A1501" t="str">
        <f>HYPERLINK("\\10.12.11.20\TFO.FAIT.Share\# ITHELPDESK\전임자 파일\이남용\Oracle\product\10.1.0\Client_1\oledb\samples\DataSet\DSwithRefCur\src")</f>
        <v>\\10.12.11.20\TFO.FAIT.Share\# ITHELPDESK\전임자 파일\이남용\Oracle\product\10.1.0\Client_1\oledb\samples\DataSet\DSwithRefCur\src</v>
      </c>
    </row>
    <row r="1502" spans="1:1" x14ac:dyDescent="0.4">
      <c r="A1502" t="str">
        <f>HYPERLINK("\\10.12.11.20\TFO.FAIT.Share\# ITHELPDESK\전임자 파일\이남용\Oracle\product\10.1.0\Client_1\oledb\samples\DataSet\DSwithRefCur\doc\images")</f>
        <v>\\10.12.11.20\TFO.FAIT.Share\# ITHELPDESK\전임자 파일\이남용\Oracle\product\10.1.0\Client_1\oledb\samples\DataSet\DSwithRefCur\doc\images</v>
      </c>
    </row>
    <row r="1503" spans="1:1" x14ac:dyDescent="0.4">
      <c r="A1503" t="str">
        <f>HYPERLINK("\\10.12.11.20\TFO.FAIT.Share\# ITHELPDESK\전임자 파일\이남용\Oracle\product\10.1.0\Client_1\oo4o\CODEWIZ")</f>
        <v>\\10.12.11.20\TFO.FAIT.Share\# ITHELPDESK\전임자 파일\이남용\Oracle\product\10.1.0\Client_1\oo4o\CODEWIZ</v>
      </c>
    </row>
    <row r="1504" spans="1:1" x14ac:dyDescent="0.4">
      <c r="A1504" t="str">
        <f>HYPERLINK("\\10.12.11.20\TFO.FAIT.Share\# ITHELPDESK\전임자 파일\이남용\Oracle\product\10.1.0\Client_1\oo4o\CPP")</f>
        <v>\\10.12.11.20\TFO.FAIT.Share\# ITHELPDESK\전임자 파일\이남용\Oracle\product\10.1.0\Client_1\oo4o\CPP</v>
      </c>
    </row>
    <row r="1505" spans="1:1" x14ac:dyDescent="0.4">
      <c r="A1505" t="str">
        <f>HYPERLINK("\\10.12.11.20\TFO.FAIT.Share\# ITHELPDESK\전임자 파일\이남용\Oracle\product\10.1.0\Client_1\oo4o\doc")</f>
        <v>\\10.12.11.20\TFO.FAIT.Share\# ITHELPDESK\전임자 파일\이남용\Oracle\product\10.1.0\Client_1\oo4o\doc</v>
      </c>
    </row>
    <row r="1506" spans="1:1" x14ac:dyDescent="0.4">
      <c r="A1506" t="str">
        <f>HYPERLINK("\\10.12.11.20\TFO.FAIT.Share\# ITHELPDESK\전임자 파일\이남용\Oracle\product\10.1.0\Client_1\oo4o\EXCEL")</f>
        <v>\\10.12.11.20\TFO.FAIT.Share\# ITHELPDESK\전임자 파일\이남용\Oracle\product\10.1.0\Client_1\oo4o\EXCEL</v>
      </c>
    </row>
    <row r="1507" spans="1:1" x14ac:dyDescent="0.4">
      <c r="A1507" t="str">
        <f>HYPERLINK("\\10.12.11.20\TFO.FAIT.Share\# ITHELPDESK\전임자 파일\이남용\Oracle\product\10.1.0\Client_1\oo4o\IIS")</f>
        <v>\\10.12.11.20\TFO.FAIT.Share\# ITHELPDESK\전임자 파일\이남용\Oracle\product\10.1.0\Client_1\oo4o\IIS</v>
      </c>
    </row>
    <row r="1508" spans="1:1" x14ac:dyDescent="0.4">
      <c r="A1508" t="str">
        <f>HYPERLINK("\\10.12.11.20\TFO.FAIT.Share\# ITHELPDESK\전임자 파일\이남용\Oracle\product\10.1.0\Client_1\oo4o\mesg")</f>
        <v>\\10.12.11.20\TFO.FAIT.Share\# ITHELPDESK\전임자 파일\이남용\Oracle\product\10.1.0\Client_1\oo4o\mesg</v>
      </c>
    </row>
    <row r="1509" spans="1:1" x14ac:dyDescent="0.4">
      <c r="A1509" t="str">
        <f>HYPERLINK("\\10.12.11.20\TFO.FAIT.Share\# ITHELPDESK\전임자 파일\이남용\Oracle\product\10.1.0\Client_1\oo4o\VB")</f>
        <v>\\10.12.11.20\TFO.FAIT.Share\# ITHELPDESK\전임자 파일\이남용\Oracle\product\10.1.0\Client_1\oo4o\VB</v>
      </c>
    </row>
    <row r="1510" spans="1:1" x14ac:dyDescent="0.4">
      <c r="A1510" t="str">
        <f>HYPERLINK("\\10.12.11.20\TFO.FAIT.Share\# ITHELPDESK\전임자 파일\이남용\Oracle\product\10.1.0\Client_1\oo4o\CODEWIZ\SAMPLES")</f>
        <v>\\10.12.11.20\TFO.FAIT.Share\# ITHELPDESK\전임자 파일\이남용\Oracle\product\10.1.0\Client_1\oo4o\CODEWIZ\SAMPLES</v>
      </c>
    </row>
    <row r="1511" spans="1:1" x14ac:dyDescent="0.4">
      <c r="A1511" t="str">
        <f>HYPERLINK("\\10.12.11.20\TFO.FAIT.Share\# ITHELPDESK\전임자 파일\이남용\Oracle\product\10.1.0\Client_1\oo4o\CODEWIZ\SAMPLES\CLOB")</f>
        <v>\\10.12.11.20\TFO.FAIT.Share\# ITHELPDESK\전임자 파일\이남용\Oracle\product\10.1.0\Client_1\oo4o\CODEWIZ\SAMPLES\CLOB</v>
      </c>
    </row>
    <row r="1512" spans="1:1" x14ac:dyDescent="0.4">
      <c r="A1512" t="str">
        <f>HYPERLINK("\\10.12.11.20\TFO.FAIT.Share\# ITHELPDESK\전임자 파일\이남용\Oracle\product\10.1.0\Client_1\oo4o\CODEWIZ\SAMPLES\EMP")</f>
        <v>\\10.12.11.20\TFO.FAIT.Share\# ITHELPDESK\전임자 파일\이남용\Oracle\product\10.1.0\Client_1\oo4o\CODEWIZ\SAMPLES\EMP</v>
      </c>
    </row>
    <row r="1513" spans="1:1" x14ac:dyDescent="0.4">
      <c r="A1513" t="str">
        <f>HYPERLINK("\\10.12.11.20\TFO.FAIT.Share\# ITHELPDESK\전임자 파일\이남용\Oracle\product\10.1.0\Client_1\oo4o\CODEWIZ\SAMPLES\OBJECTS")</f>
        <v>\\10.12.11.20\TFO.FAIT.Share\# ITHELPDESK\전임자 파일\이남용\Oracle\product\10.1.0\Client_1\oo4o\CODEWIZ\SAMPLES\OBJECTS</v>
      </c>
    </row>
    <row r="1514" spans="1:1" x14ac:dyDescent="0.4">
      <c r="A1514" t="str">
        <f>HYPERLINK("\\10.12.11.20\TFO.FAIT.Share\# ITHELPDESK\전임자 파일\이남용\Oracle\product\10.1.0\Client_1\oo4o\CODEWIZ\SAMPLES\VARRAY")</f>
        <v>\\10.12.11.20\TFO.FAIT.Share\# ITHELPDESK\전임자 파일\이남용\Oracle\product\10.1.0\Client_1\oo4o\CODEWIZ\SAMPLES\VARRAY</v>
      </c>
    </row>
    <row r="1515" spans="1:1" x14ac:dyDescent="0.4">
      <c r="A1515" t="str">
        <f>HYPERLINK("\\10.12.11.20\TFO.FAIT.Share\# ITHELPDESK\전임자 파일\이남용\Oracle\product\10.1.0\Client_1\oo4o\CPP\INCLUDE")</f>
        <v>\\10.12.11.20\TFO.FAIT.Share\# ITHELPDESK\전임자 파일\이남용\Oracle\product\10.1.0\Client_1\oo4o\CPP\INCLUDE</v>
      </c>
    </row>
    <row r="1516" spans="1:1" x14ac:dyDescent="0.4">
      <c r="A1516" t="str">
        <f>HYPERLINK("\\10.12.11.20\TFO.FAIT.Share\# ITHELPDESK\전임자 파일\이남용\Oracle\product\10.1.0\Client_1\oo4o\CPP\LIB")</f>
        <v>\\10.12.11.20\TFO.FAIT.Share\# ITHELPDESK\전임자 파일\이남용\Oracle\product\10.1.0\Client_1\oo4o\CPP\LIB</v>
      </c>
    </row>
    <row r="1517" spans="1:1" x14ac:dyDescent="0.4">
      <c r="A1517" t="str">
        <f>HYPERLINK("\\10.12.11.20\TFO.FAIT.Share\# ITHELPDESK\전임자 파일\이남용\Oracle\product\10.1.0\Client_1\oo4o\CPP\MFC")</f>
        <v>\\10.12.11.20\TFO.FAIT.Share\# ITHELPDESK\전임자 파일\이남용\Oracle\product\10.1.0\Client_1\oo4o\CPP\MFC</v>
      </c>
    </row>
    <row r="1518" spans="1:1" x14ac:dyDescent="0.4">
      <c r="A1518" t="str">
        <f>HYPERLINK("\\10.12.11.20\TFO.FAIT.Share\# ITHELPDESK\전임자 파일\이남용\Oracle\product\10.1.0\Client_1\oo4o\CPP\WORKBOOK")</f>
        <v>\\10.12.11.20\TFO.FAIT.Share\# ITHELPDESK\전임자 파일\이남용\Oracle\product\10.1.0\Client_1\oo4o\CPP\WORKBOOK</v>
      </c>
    </row>
    <row r="1519" spans="1:1" x14ac:dyDescent="0.4">
      <c r="A1519" t="str">
        <f>HYPERLINK("\\10.12.11.20\TFO.FAIT.Share\# ITHELPDESK\전임자 파일\이남용\Oracle\product\10.1.0\Client_1\oo4o\CPP\MFC\INCLUDE")</f>
        <v>\\10.12.11.20\TFO.FAIT.Share\# ITHELPDESK\전임자 파일\이남용\Oracle\product\10.1.0\Client_1\oo4o\CPP\MFC\INCLUDE</v>
      </c>
    </row>
    <row r="1520" spans="1:1" x14ac:dyDescent="0.4">
      <c r="A1520" t="str">
        <f>HYPERLINK("\\10.12.11.20\TFO.FAIT.Share\# ITHELPDESK\전임자 파일\이남용\Oracle\product\10.1.0\Client_1\oo4o\CPP\MFC\LIB")</f>
        <v>\\10.12.11.20\TFO.FAIT.Share\# ITHELPDESK\전임자 파일\이남용\Oracle\product\10.1.0\Client_1\oo4o\CPP\MFC\LIB</v>
      </c>
    </row>
    <row r="1521" spans="1:1" x14ac:dyDescent="0.4">
      <c r="A1521" t="str">
        <f>HYPERLINK("\\10.12.11.20\TFO.FAIT.Share\# ITHELPDESK\전임자 파일\이남용\Oracle\product\10.1.0\Client_1\oo4o\CPP\MFC\SAMPLES")</f>
        <v>\\10.12.11.20\TFO.FAIT.Share\# ITHELPDESK\전임자 파일\이남용\Oracle\product\10.1.0\Client_1\oo4o\CPP\MFC\SAMPLES</v>
      </c>
    </row>
    <row r="1522" spans="1:1" x14ac:dyDescent="0.4">
      <c r="A1522" t="str">
        <f>HYPERLINK("\\10.12.11.20\TFO.FAIT.Share\# ITHELPDESK\전임자 파일\이남용\Oracle\product\10.1.0\Client_1\oo4o\CPP\MFC\SRC")</f>
        <v>\\10.12.11.20\TFO.FAIT.Share\# ITHELPDESK\전임자 파일\이남용\Oracle\product\10.1.0\Client_1\oo4o\CPP\MFC\SRC</v>
      </c>
    </row>
    <row r="1523" spans="1:1" x14ac:dyDescent="0.4">
      <c r="A1523" t="str">
        <f>HYPERLINK("\\10.12.11.20\TFO.FAIT.Share\# ITHELPDESK\전임자 파일\이남용\Oracle\product\10.1.0\Client_1\oo4o\CPP\MFC\SAMPLES\EMPEDIT")</f>
        <v>\\10.12.11.20\TFO.FAIT.Share\# ITHELPDESK\전임자 파일\이남용\Oracle\product\10.1.0\Client_1\oo4o\CPP\MFC\SAMPLES\EMPEDIT</v>
      </c>
    </row>
    <row r="1524" spans="1:1" x14ac:dyDescent="0.4">
      <c r="A1524" t="str">
        <f>HYPERLINK("\\10.12.11.20\TFO.FAIT.Share\# ITHELPDESK\전임자 파일\이남용\Oracle\product\10.1.0\Client_1\oo4o\CPP\MFC\SAMPLES\EMPEDIT\RES")</f>
        <v>\\10.12.11.20\TFO.FAIT.Share\# ITHELPDESK\전임자 파일\이남용\Oracle\product\10.1.0\Client_1\oo4o\CPP\MFC\SAMPLES\EMPEDIT\RES</v>
      </c>
    </row>
    <row r="1525" spans="1:1" x14ac:dyDescent="0.4">
      <c r="A1525" t="str">
        <f>HYPERLINK("\\10.12.11.20\TFO.FAIT.Share\# ITHELPDESK\전임자 파일\이남용\Oracle\product\10.1.0\Client_1\oo4o\CPP\WORKBOOK\ACTIVEX")</f>
        <v>\\10.12.11.20\TFO.FAIT.Share\# ITHELPDESK\전임자 파일\이남용\Oracle\product\10.1.0\Client_1\oo4o\CPP\WORKBOOK\ACTIVEX</v>
      </c>
    </row>
    <row r="1526" spans="1:1" x14ac:dyDescent="0.4">
      <c r="A1526" t="str">
        <f>HYPERLINK("\\10.12.11.20\TFO.FAIT.Share\# ITHELPDESK\전임자 파일\이남용\Oracle\product\10.1.0\Client_1\oo4o\CPP\WORKBOOK\AQ")</f>
        <v>\\10.12.11.20\TFO.FAIT.Share\# ITHELPDESK\전임자 파일\이남용\Oracle\product\10.1.0\Client_1\oo4o\CPP\WORKBOOK\AQ</v>
      </c>
    </row>
    <row r="1527" spans="1:1" x14ac:dyDescent="0.4">
      <c r="A1527" t="str">
        <f>HYPERLINK("\\10.12.11.20\TFO.FAIT.Share\# ITHELPDESK\전임자 파일\이남용\Oracle\product\10.1.0\Client_1\oo4o\CPP\WORKBOOK\BOUNDVAL")</f>
        <v>\\10.12.11.20\TFO.FAIT.Share\# ITHELPDESK\전임자 파일\이남용\Oracle\product\10.1.0\Client_1\oo4o\CPP\WORKBOOK\BOUNDVAL</v>
      </c>
    </row>
    <row r="1528" spans="1:1" x14ac:dyDescent="0.4">
      <c r="A1528" t="str">
        <f>HYPERLINK("\\10.12.11.20\TFO.FAIT.Share\# ITHELPDESK\전임자 파일\이남용\Oracle\product\10.1.0\Client_1\oo4o\CPP\WORKBOOK\EMPEDT")</f>
        <v>\\10.12.11.20\TFO.FAIT.Share\# ITHELPDESK\전임자 파일\이남용\Oracle\product\10.1.0\Client_1\oo4o\CPP\WORKBOOK\EMPEDT</v>
      </c>
    </row>
    <row r="1529" spans="1:1" x14ac:dyDescent="0.4">
      <c r="A1529" t="str">
        <f>HYPERLINK("\\10.12.11.20\TFO.FAIT.Share\# ITHELPDESK\전임자 파일\이남용\Oracle\product\10.1.0\Client_1\oo4o\CPP\WORKBOOK\LOB")</f>
        <v>\\10.12.11.20\TFO.FAIT.Share\# ITHELPDESK\전임자 파일\이남용\Oracle\product\10.1.0\Client_1\oo4o\CPP\WORKBOOK\LOB</v>
      </c>
    </row>
    <row r="1530" spans="1:1" x14ac:dyDescent="0.4">
      <c r="A1530" t="str">
        <f>HYPERLINK("\\10.12.11.20\TFO.FAIT.Share\# ITHELPDESK\전임자 파일\이남용\Oracle\product\10.1.0\Client_1\oo4o\CPP\WORKBOOK\LOGDLG")</f>
        <v>\\10.12.11.20\TFO.FAIT.Share\# ITHELPDESK\전임자 파일\이남용\Oracle\product\10.1.0\Client_1\oo4o\CPP\WORKBOOK\LOGDLG</v>
      </c>
    </row>
    <row r="1531" spans="1:1" x14ac:dyDescent="0.4">
      <c r="A1531" t="str">
        <f>HYPERLINK("\\10.12.11.20\TFO.FAIT.Share\# ITHELPDESK\전임자 파일\이남용\Oracle\product\10.1.0\Client_1\oo4o\CPP\WORKBOOK\METADATA")</f>
        <v>\\10.12.11.20\TFO.FAIT.Share\# ITHELPDESK\전임자 파일\이남용\Oracle\product\10.1.0\Client_1\oo4o\CPP\WORKBOOK\METADATA</v>
      </c>
    </row>
    <row r="1532" spans="1:1" x14ac:dyDescent="0.4">
      <c r="A1532" t="str">
        <f>HYPERLINK("\\10.12.11.20\TFO.FAIT.Share\# ITHELPDESK\전임자 파일\이남용\Oracle\product\10.1.0\Client_1\oo4o\CPP\WORKBOOK\MULTTHRD")</f>
        <v>\\10.12.11.20\TFO.FAIT.Share\# ITHELPDESK\전임자 파일\이남용\Oracle\product\10.1.0\Client_1\oo4o\CPP\WORKBOOK\MULTTHRD</v>
      </c>
    </row>
    <row r="1533" spans="1:1" x14ac:dyDescent="0.4">
      <c r="A1533" t="str">
        <f>HYPERLINK("\\10.12.11.20\TFO.FAIT.Share\# ITHELPDESK\전임자 파일\이남용\Oracle\product\10.1.0\Client_1\oo4o\CPP\WORKBOOK\NONBLOCK")</f>
        <v>\\10.12.11.20\TFO.FAIT.Share\# ITHELPDESK\전임자 파일\이남용\Oracle\product\10.1.0\Client_1\oo4o\CPP\WORKBOOK\NONBLOCK</v>
      </c>
    </row>
    <row r="1534" spans="1:1" x14ac:dyDescent="0.4">
      <c r="A1534" t="str">
        <f>HYPERLINK("\\10.12.11.20\TFO.FAIT.Share\# ITHELPDESK\전임자 파일\이남용\Oracle\product\10.1.0\Client_1\oo4o\CPP\WORKBOOK\OBJECTS")</f>
        <v>\\10.12.11.20\TFO.FAIT.Share\# ITHELPDESK\전임자 파일\이남용\Oracle\product\10.1.0\Client_1\oo4o\CPP\WORKBOOK\OBJECTS</v>
      </c>
    </row>
    <row r="1535" spans="1:1" x14ac:dyDescent="0.4">
      <c r="A1535" t="str">
        <f>HYPERLINK("\\10.12.11.20\TFO.FAIT.Share\# ITHELPDESK\전임자 파일\이남용\Oracle\product\10.1.0\Client_1\oo4o\CPP\WORKBOOK\POSADV")</f>
        <v>\\10.12.11.20\TFO.FAIT.Share\# ITHELPDESK\전임자 파일\이남용\Oracle\product\10.1.0\Client_1\oo4o\CPP\WORKBOOK\POSADV</v>
      </c>
    </row>
    <row r="1536" spans="1:1" x14ac:dyDescent="0.4">
      <c r="A1536" t="str">
        <f>HYPERLINK("\\10.12.11.20\TFO.FAIT.Share\# ITHELPDESK\전임자 파일\이남용\Oracle\product\10.1.0\Client_1\oo4o\CPP\WORKBOOK\RAW")</f>
        <v>\\10.12.11.20\TFO.FAIT.Share\# ITHELPDESK\전임자 파일\이남용\Oracle\product\10.1.0\Client_1\oo4o\CPP\WORKBOOK\RAW</v>
      </c>
    </row>
    <row r="1537" spans="1:1" x14ac:dyDescent="0.4">
      <c r="A1537" t="str">
        <f>HYPERLINK("\\10.12.11.20\TFO.FAIT.Share\# ITHELPDESK\전임자 파일\이남용\Oracle\product\10.1.0\Client_1\oo4o\CPP\WORKBOOK\VARRAY")</f>
        <v>\\10.12.11.20\TFO.FAIT.Share\# ITHELPDESK\전임자 파일\이남용\Oracle\product\10.1.0\Client_1\oo4o\CPP\WORKBOOK\VARRAY</v>
      </c>
    </row>
    <row r="1538" spans="1:1" x14ac:dyDescent="0.4">
      <c r="A1538" t="str">
        <f>HYPERLINK("\\10.12.11.20\TFO.FAIT.Share\# ITHELPDESK\전임자 파일\이남용\Oracle\product\10.1.0\Client_1\oo4o\CPP\WORKBOOK\ACTIVEX\RELEASE")</f>
        <v>\\10.12.11.20\TFO.FAIT.Share\# ITHELPDESK\전임자 파일\이남용\Oracle\product\10.1.0\Client_1\oo4o\CPP\WORKBOOK\ACTIVEX\RELEASE</v>
      </c>
    </row>
    <row r="1539" spans="1:1" x14ac:dyDescent="0.4">
      <c r="A1539" t="str">
        <f>HYPERLINK("\\10.12.11.20\TFO.FAIT.Share\# ITHELPDESK\전임자 파일\이남용\Oracle\product\10.1.0\Client_1\oo4o\CPP\WORKBOOK\ACTIVEX\RES")</f>
        <v>\\10.12.11.20\TFO.FAIT.Share\# ITHELPDESK\전임자 파일\이남용\Oracle\product\10.1.0\Client_1\oo4o\CPP\WORKBOOK\ACTIVEX\RES</v>
      </c>
    </row>
    <row r="1540" spans="1:1" x14ac:dyDescent="0.4">
      <c r="A1540" t="str">
        <f>HYPERLINK("\\10.12.11.20\TFO.FAIT.Share\# ITHELPDESK\전임자 파일\이남용\Oracle\product\10.1.0\Client_1\oo4o\CPP\WORKBOOK\AQ\DEQ")</f>
        <v>\\10.12.11.20\TFO.FAIT.Share\# ITHELPDESK\전임자 파일\이남용\Oracle\product\10.1.0\Client_1\oo4o\CPP\WORKBOOK\AQ\DEQ</v>
      </c>
    </row>
    <row r="1541" spans="1:1" x14ac:dyDescent="0.4">
      <c r="A1541" t="str">
        <f>HYPERLINK("\\10.12.11.20\TFO.FAIT.Share\# ITHELPDESK\전임자 파일\이남용\Oracle\product\10.1.0\Client_1\oo4o\CPP\WORKBOOK\AQ\ENQ")</f>
        <v>\\10.12.11.20\TFO.FAIT.Share\# ITHELPDESK\전임자 파일\이남용\Oracle\product\10.1.0\Client_1\oo4o\CPP\WORKBOOK\AQ\ENQ</v>
      </c>
    </row>
    <row r="1542" spans="1:1" x14ac:dyDescent="0.4">
      <c r="A1542" t="str">
        <f>HYPERLINK("\\10.12.11.20\TFO.FAIT.Share\# ITHELPDESK\전임자 파일\이남용\Oracle\product\10.1.0\Client_1\oo4o\CPP\WORKBOOK\EMPEDT\RES")</f>
        <v>\\10.12.11.20\TFO.FAIT.Share\# ITHELPDESK\전임자 파일\이남용\Oracle\product\10.1.0\Client_1\oo4o\CPP\WORKBOOK\EMPEDT\RES</v>
      </c>
    </row>
    <row r="1543" spans="1:1" x14ac:dyDescent="0.4">
      <c r="A1543" t="str">
        <f>HYPERLINK("\\10.12.11.20\TFO.FAIT.Share\# ITHELPDESK\전임자 파일\이남용\Oracle\product\10.1.0\Client_1\oo4o\EXCEL\SAMPLES")</f>
        <v>\\10.12.11.20\TFO.FAIT.Share\# ITHELPDESK\전임자 파일\이남용\Oracle\product\10.1.0\Client_1\oo4o\EXCEL\SAMPLES</v>
      </c>
    </row>
    <row r="1544" spans="1:1" x14ac:dyDescent="0.4">
      <c r="A1544" t="str">
        <f>HYPERLINK("\\10.12.11.20\TFO.FAIT.Share\# ITHELPDESK\전임자 파일\이남용\Oracle\product\10.1.0\Client_1\oo4o\IIS\SAMPLES")</f>
        <v>\\10.12.11.20\TFO.FAIT.Share\# ITHELPDESK\전임자 파일\이남용\Oracle\product\10.1.0\Client_1\oo4o\IIS\SAMPLES</v>
      </c>
    </row>
    <row r="1545" spans="1:1" x14ac:dyDescent="0.4">
      <c r="A1545" t="str">
        <f>HYPERLINK("\\10.12.11.20\TFO.FAIT.Share\# ITHELPDESK\전임자 파일\이남용\Oracle\product\10.1.0\Client_1\oo4o\IIS\SAMPLES\ASP")</f>
        <v>\\10.12.11.20\TFO.FAIT.Share\# ITHELPDESK\전임자 파일\이남용\Oracle\product\10.1.0\Client_1\oo4o\IIS\SAMPLES\ASP</v>
      </c>
    </row>
    <row r="1546" spans="1:1" x14ac:dyDescent="0.4">
      <c r="A1546" t="str">
        <f>HYPERLINK("\\10.12.11.20\TFO.FAIT.Share\# ITHELPDESK\전임자 파일\이남용\Oracle\product\10.1.0\Client_1\oo4o\IIS\SAMPLES\ISAPI")</f>
        <v>\\10.12.11.20\TFO.FAIT.Share\# ITHELPDESK\전임자 파일\이남용\Oracle\product\10.1.0\Client_1\oo4o\IIS\SAMPLES\ISAPI</v>
      </c>
    </row>
    <row r="1547" spans="1:1" x14ac:dyDescent="0.4">
      <c r="A1547" t="str">
        <f>HYPERLINK("\\10.12.11.20\TFO.FAIT.Share\# ITHELPDESK\전임자 파일\이남용\Oracle\product\10.1.0\Client_1\oo4o\IIS\SAMPLES\ASP\ComputerOrderEntry")</f>
        <v>\\10.12.11.20\TFO.FAIT.Share\# ITHELPDESK\전임자 파일\이남용\Oracle\product\10.1.0\Client_1\oo4o\IIS\SAMPLES\ASP\ComputerOrderEntry</v>
      </c>
    </row>
    <row r="1548" spans="1:1" x14ac:dyDescent="0.4">
      <c r="A1548" t="str">
        <f>HYPERLINK("\\10.12.11.20\TFO.FAIT.Share\# ITHELPDESK\전임자 파일\이남용\Oracle\product\10.1.0\Client_1\oo4o\IIS\SAMPLES\ASP\CONNPOOL")</f>
        <v>\\10.12.11.20\TFO.FAIT.Share\# ITHELPDESK\전임자 파일\이남용\Oracle\product\10.1.0\Client_1\oo4o\IIS\SAMPLES\ASP\CONNPOOL</v>
      </c>
    </row>
    <row r="1549" spans="1:1" x14ac:dyDescent="0.4">
      <c r="A1549" t="str">
        <f>HYPERLINK("\\10.12.11.20\TFO.FAIT.Share\# ITHELPDESK\전임자 파일\이남용\Oracle\product\10.1.0\Client_1\oo4o\IIS\SAMPLES\ASP\StockQuotes")</f>
        <v>\\10.12.11.20\TFO.FAIT.Share\# ITHELPDESK\전임자 파일\이남용\Oracle\product\10.1.0\Client_1\oo4o\IIS\SAMPLES\ASP\StockQuotes</v>
      </c>
    </row>
    <row r="1550" spans="1:1" x14ac:dyDescent="0.4">
      <c r="A1550" t="str">
        <f>HYPERLINK("\\10.12.11.20\TFO.FAIT.Share\# ITHELPDESK\전임자 파일\이남용\Oracle\product\10.1.0\Client_1\oo4o\IIS\SAMPLES\ISAPI\OO4O")</f>
        <v>\\10.12.11.20\TFO.FAIT.Share\# ITHELPDESK\전임자 파일\이남용\Oracle\product\10.1.0\Client_1\oo4o\IIS\SAMPLES\ISAPI\OO4O</v>
      </c>
    </row>
    <row r="1551" spans="1:1" x14ac:dyDescent="0.4">
      <c r="A1551" t="str">
        <f>HYPERLINK("\\10.12.11.20\TFO.FAIT.Share\# ITHELPDESK\전임자 파일\이남용\Oracle\product\10.1.0\Client_1\oo4o\IIS\SAMPLES\ISAPI\ORAGATE")</f>
        <v>\\10.12.11.20\TFO.FAIT.Share\# ITHELPDESK\전임자 파일\이남용\Oracle\product\10.1.0\Client_1\oo4o\IIS\SAMPLES\ISAPI\ORAGATE</v>
      </c>
    </row>
    <row r="1552" spans="1:1" x14ac:dyDescent="0.4">
      <c r="A1552" t="str">
        <f>HYPERLINK("\\10.12.11.20\TFO.FAIT.Share\# ITHELPDESK\전임자 파일\이남용\Oracle\product\10.1.0\Client_1\oo4o\VB\SAMPLES")</f>
        <v>\\10.12.11.20\TFO.FAIT.Share\# ITHELPDESK\전임자 파일\이남용\Oracle\product\10.1.0\Client_1\oo4o\VB\SAMPLES</v>
      </c>
    </row>
    <row r="1553" spans="1:1" x14ac:dyDescent="0.4">
      <c r="A1553" t="str">
        <f>HYPERLINK("\\10.12.11.20\TFO.FAIT.Share\# ITHELPDESK\전임자 파일\이남용\Oracle\product\10.1.0\Client_1\oo4o\VB\SAMPLES\AQ")</f>
        <v>\\10.12.11.20\TFO.FAIT.Share\# ITHELPDESK\전임자 파일\이남용\Oracle\product\10.1.0\Client_1\oo4o\VB\SAMPLES\AQ</v>
      </c>
    </row>
    <row r="1554" spans="1:1" x14ac:dyDescent="0.4">
      <c r="A1554" t="str">
        <f>HYPERLINK("\\10.12.11.20\TFO.FAIT.Share\# ITHELPDESK\전임자 파일\이남용\Oracle\product\10.1.0\Client_1\oo4o\VB\SAMPLES\CONNPOOL")</f>
        <v>\\10.12.11.20\TFO.FAIT.Share\# ITHELPDESK\전임자 파일\이남용\Oracle\product\10.1.0\Client_1\oo4o\VB\SAMPLES\CONNPOOL</v>
      </c>
    </row>
    <row r="1555" spans="1:1" x14ac:dyDescent="0.4">
      <c r="A1555" t="str">
        <f>HYPERLINK("\\10.12.11.20\TFO.FAIT.Share\# ITHELPDESK\전임자 파일\이남용\Oracle\product\10.1.0\Client_1\oo4o\VB\SAMPLES\DATACTRL")</f>
        <v>\\10.12.11.20\TFO.FAIT.Share\# ITHELPDESK\전임자 파일\이남용\Oracle\product\10.1.0\Client_1\oo4o\VB\SAMPLES\DATACTRL</v>
      </c>
    </row>
    <row r="1556" spans="1:1" x14ac:dyDescent="0.4">
      <c r="A1556" t="str">
        <f>HYPERLINK("\\10.12.11.20\TFO.FAIT.Share\# ITHELPDESK\전임자 파일\이남용\Oracle\product\10.1.0\Client_1\oo4o\VB\SAMPLES\DBEVENTS")</f>
        <v>\\10.12.11.20\TFO.FAIT.Share\# ITHELPDESK\전임자 파일\이남용\Oracle\product\10.1.0\Client_1\oo4o\VB\SAMPLES\DBEVENTS</v>
      </c>
    </row>
    <row r="1557" spans="1:1" x14ac:dyDescent="0.4">
      <c r="A1557" t="str">
        <f>HYPERLINK("\\10.12.11.20\TFO.FAIT.Share\# ITHELPDESK\전임자 파일\이남용\Oracle\product\10.1.0\Client_1\oo4o\VB\SAMPLES\DEPT")</f>
        <v>\\10.12.11.20\TFO.FAIT.Share\# ITHELPDESK\전임자 파일\이남용\Oracle\product\10.1.0\Client_1\oo4o\VB\SAMPLES\DEPT</v>
      </c>
    </row>
    <row r="1558" spans="1:1" x14ac:dyDescent="0.4">
      <c r="A1558" t="str">
        <f>HYPERLINK("\\10.12.11.20\TFO.FAIT.Share\# ITHELPDESK\전임자 파일\이남용\Oracle\product\10.1.0\Client_1\oo4o\VB\SAMPLES\EMP")</f>
        <v>\\10.12.11.20\TFO.FAIT.Share\# ITHELPDESK\전임자 파일\이남용\Oracle\product\10.1.0\Client_1\oo4o\VB\SAMPLES\EMP</v>
      </c>
    </row>
    <row r="1559" spans="1:1" x14ac:dyDescent="0.4">
      <c r="A1559" t="str">
        <f>HYPERLINK("\\10.12.11.20\TFO.FAIT.Share\# ITHELPDESK\전임자 파일\이남용\Oracle\product\10.1.0\Client_1\oo4o\VB\SAMPLES\FAILOVER")</f>
        <v>\\10.12.11.20\TFO.FAIT.Share\# ITHELPDESK\전임자 파일\이남용\Oracle\product\10.1.0\Client_1\oo4o\VB\SAMPLES\FAILOVER</v>
      </c>
    </row>
    <row r="1560" spans="1:1" x14ac:dyDescent="0.4">
      <c r="A1560" t="str">
        <f>HYPERLINK("\\10.12.11.20\TFO.FAIT.Share\# ITHELPDESK\전임자 파일\이남용\Oracle\product\10.1.0\Client_1\oo4o\VB\SAMPLES\LOB")</f>
        <v>\\10.12.11.20\TFO.FAIT.Share\# ITHELPDESK\전임자 파일\이남용\Oracle\product\10.1.0\Client_1\oo4o\VB\SAMPLES\LOB</v>
      </c>
    </row>
    <row r="1561" spans="1:1" x14ac:dyDescent="0.4">
      <c r="A1561" t="str">
        <f>HYPERLINK("\\10.12.11.20\TFO.FAIT.Share\# ITHELPDESK\전임자 파일\이남용\Oracle\product\10.1.0\Client_1\oo4o\VB\SAMPLES\LOGIN")</f>
        <v>\\10.12.11.20\TFO.FAIT.Share\# ITHELPDESK\전임자 파일\이남용\Oracle\product\10.1.0\Client_1\oo4o\VB\SAMPLES\LOGIN</v>
      </c>
    </row>
    <row r="1562" spans="1:1" x14ac:dyDescent="0.4">
      <c r="A1562" t="str">
        <f>HYPERLINK("\\10.12.11.20\TFO.FAIT.Share\# ITHELPDESK\전임자 파일\이남용\Oracle\product\10.1.0\Client_1\oo4o\VB\SAMPLES\LONGRAW")</f>
        <v>\\10.12.11.20\TFO.FAIT.Share\# ITHELPDESK\전임자 파일\이남용\Oracle\product\10.1.0\Client_1\oo4o\VB\SAMPLES\LONGRAW</v>
      </c>
    </row>
    <row r="1563" spans="1:1" x14ac:dyDescent="0.4">
      <c r="A1563" t="str">
        <f>HYPERLINK("\\10.12.11.20\TFO.FAIT.Share\# ITHELPDESK\전임자 파일\이남용\Oracle\product\10.1.0\Client_1\oo4o\VB\SAMPLES\LOOKUP")</f>
        <v>\\10.12.11.20\TFO.FAIT.Share\# ITHELPDESK\전임자 파일\이남용\Oracle\product\10.1.0\Client_1\oo4o\VB\SAMPLES\LOOKUP</v>
      </c>
    </row>
    <row r="1564" spans="1:1" x14ac:dyDescent="0.4">
      <c r="A1564" t="str">
        <f>HYPERLINK("\\10.12.11.20\TFO.FAIT.Share\# ITHELPDESK\전임자 파일\이남용\Oracle\product\10.1.0\Client_1\oo4o\VB\SAMPLES\METADATA")</f>
        <v>\\10.12.11.20\TFO.FAIT.Share\# ITHELPDESK\전임자 파일\이남용\Oracle\product\10.1.0\Client_1\oo4o\VB\SAMPLES\METADATA</v>
      </c>
    </row>
    <row r="1565" spans="1:1" x14ac:dyDescent="0.4">
      <c r="A1565" t="str">
        <f>HYPERLINK("\\10.12.11.20\TFO.FAIT.Share\# ITHELPDESK\전임자 파일\이남용\Oracle\product\10.1.0\Client_1\oo4o\VB\SAMPLES\NESTEDTABLE")</f>
        <v>\\10.12.11.20\TFO.FAIT.Share\# ITHELPDESK\전임자 파일\이남용\Oracle\product\10.1.0\Client_1\oo4o\VB\SAMPLES\NESTEDTABLE</v>
      </c>
    </row>
    <row r="1566" spans="1:1" x14ac:dyDescent="0.4">
      <c r="A1566" t="str">
        <f>HYPERLINK("\\10.12.11.20\TFO.FAIT.Share\# ITHELPDESK\전임자 파일\이남용\Oracle\product\10.1.0\Client_1\oo4o\VB\SAMPLES\NONBLOCK")</f>
        <v>\\10.12.11.20\TFO.FAIT.Share\# ITHELPDESK\전임자 파일\이남용\Oracle\product\10.1.0\Client_1\oo4o\VB\SAMPLES\NONBLOCK</v>
      </c>
    </row>
    <row r="1567" spans="1:1" x14ac:dyDescent="0.4">
      <c r="A1567" t="str">
        <f>HYPERLINK("\\10.12.11.20\TFO.FAIT.Share\# ITHELPDESK\전임자 파일\이남용\Oracle\product\10.1.0\Client_1\oo4o\VB\SAMPLES\OBJECTS")</f>
        <v>\\10.12.11.20\TFO.FAIT.Share\# ITHELPDESK\전임자 파일\이남용\Oracle\product\10.1.0\Client_1\oo4o\VB\SAMPLES\OBJECTS</v>
      </c>
    </row>
    <row r="1568" spans="1:1" x14ac:dyDescent="0.4">
      <c r="A1568" t="str">
        <f>HYPERLINK("\\10.12.11.20\TFO.FAIT.Share\# ITHELPDESK\전임자 파일\이남용\Oracle\product\10.1.0\Client_1\oo4o\VB\SAMPLES\ORANUMBER")</f>
        <v>\\10.12.11.20\TFO.FAIT.Share\# ITHELPDESK\전임자 파일\이남용\Oracle\product\10.1.0\Client_1\oo4o\VB\SAMPLES\ORANUMBER</v>
      </c>
    </row>
    <row r="1569" spans="1:1" x14ac:dyDescent="0.4">
      <c r="A1569" t="str">
        <f>HYPERLINK("\\10.12.11.20\TFO.FAIT.Share\# ITHELPDESK\전임자 파일\이남용\Oracle\product\10.1.0\Client_1\oo4o\VB\SAMPLES\PARM")</f>
        <v>\\10.12.11.20\TFO.FAIT.Share\# ITHELPDESK\전임자 파일\이남용\Oracle\product\10.1.0\Client_1\oo4o\VB\SAMPLES\PARM</v>
      </c>
    </row>
    <row r="1570" spans="1:1" x14ac:dyDescent="0.4">
      <c r="A1570" t="str">
        <f>HYPERLINK("\\10.12.11.20\TFO.FAIT.Share\# ITHELPDESK\전임자 파일\이남용\Oracle\product\10.1.0\Client_1\oo4o\VB\SAMPLES\PLSQLCURSOR")</f>
        <v>\\10.12.11.20\TFO.FAIT.Share\# ITHELPDESK\전임자 파일\이남용\Oracle\product\10.1.0\Client_1\oo4o\VB\SAMPLES\PLSQLCURSOR</v>
      </c>
    </row>
    <row r="1571" spans="1:1" x14ac:dyDescent="0.4">
      <c r="A1571" t="str">
        <f>HYPERLINK("\\10.12.11.20\TFO.FAIT.Share\# ITHELPDESK\전임자 파일\이남용\Oracle\product\10.1.0\Client_1\oo4o\VB\SAMPLES\QT")</f>
        <v>\\10.12.11.20\TFO.FAIT.Share\# ITHELPDESK\전임자 파일\이남용\Oracle\product\10.1.0\Client_1\oo4o\VB\SAMPLES\QT</v>
      </c>
    </row>
    <row r="1572" spans="1:1" x14ac:dyDescent="0.4">
      <c r="A1572" t="str">
        <f>HYPERLINK("\\10.12.11.20\TFO.FAIT.Share\# ITHELPDESK\전임자 파일\이남용\Oracle\product\10.1.0\Client_1\oo4o\VB\SAMPLES\RAW")</f>
        <v>\\10.12.11.20\TFO.FAIT.Share\# ITHELPDESK\전임자 파일\이남용\Oracle\product\10.1.0\Client_1\oo4o\VB\SAMPLES\RAW</v>
      </c>
    </row>
    <row r="1573" spans="1:1" x14ac:dyDescent="0.4">
      <c r="A1573" t="str">
        <f>HYPERLINK("\\10.12.11.20\TFO.FAIT.Share\# ITHELPDESK\전임자 파일\이남용\Oracle\product\10.1.0\Client_1\oo4o\VB\SAMPLES\VARRAY")</f>
        <v>\\10.12.11.20\TFO.FAIT.Share\# ITHELPDESK\전임자 파일\이남용\Oracle\product\10.1.0\Client_1\oo4o\VB\SAMPLES\VARRAY</v>
      </c>
    </row>
    <row r="1574" spans="1:1" x14ac:dyDescent="0.4">
      <c r="A1574" t="str">
        <f>HYPERLINK("\\10.12.11.20\TFO.FAIT.Share\# ITHELPDESK\전임자 파일\이남용\Oracle\product\10.1.0\Client_1\oo4o\VB\SAMPLES\AQ\DEQUEUE")</f>
        <v>\\10.12.11.20\TFO.FAIT.Share\# ITHELPDESK\전임자 파일\이남용\Oracle\product\10.1.0\Client_1\oo4o\VB\SAMPLES\AQ\DEQUEUE</v>
      </c>
    </row>
    <row r="1575" spans="1:1" x14ac:dyDescent="0.4">
      <c r="A1575" t="str">
        <f>HYPERLINK("\\10.12.11.20\TFO.FAIT.Share\# ITHELPDESK\전임자 파일\이남용\Oracle\product\10.1.0\Client_1\oo4o\VB\SAMPLES\AQ\DEQUEUE_RAW")</f>
        <v>\\10.12.11.20\TFO.FAIT.Share\# ITHELPDESK\전임자 파일\이남용\Oracle\product\10.1.0\Client_1\oo4o\VB\SAMPLES\AQ\DEQUEUE_RAW</v>
      </c>
    </row>
    <row r="1576" spans="1:1" x14ac:dyDescent="0.4">
      <c r="A1576" t="str">
        <f>HYPERLINK("\\10.12.11.20\TFO.FAIT.Share\# ITHELPDESK\전임자 파일\이남용\Oracle\product\10.1.0\Client_1\oo4o\VB\SAMPLES\AQ\ENQUEUE")</f>
        <v>\\10.12.11.20\TFO.FAIT.Share\# ITHELPDESK\전임자 파일\이남용\Oracle\product\10.1.0\Client_1\oo4o\VB\SAMPLES\AQ\ENQUEUE</v>
      </c>
    </row>
    <row r="1577" spans="1:1" x14ac:dyDescent="0.4">
      <c r="A1577" t="str">
        <f>HYPERLINK("\\10.12.11.20\TFO.FAIT.Share\# ITHELPDESK\전임자 파일\이남용\Oracle\product\10.1.0\Client_1\oo4o\VB\SAMPLES\AQ\ENQUEUE_RAW")</f>
        <v>\\10.12.11.20\TFO.FAIT.Share\# ITHELPDESK\전임자 파일\이남용\Oracle\product\10.1.0\Client_1\oo4o\VB\SAMPLES\AQ\ENQUEUE_RAW</v>
      </c>
    </row>
    <row r="1578" spans="1:1" x14ac:dyDescent="0.4">
      <c r="A1578" t="str">
        <f>HYPERLINK("\\10.12.11.20\TFO.FAIT.Share\# ITHELPDESK\전임자 파일\이남용\Oracle\product\10.1.0\Client_1\oo4o\VB\SAMPLES\CONNPOOL\CLIENT")</f>
        <v>\\10.12.11.20\TFO.FAIT.Share\# ITHELPDESK\전임자 파일\이남용\Oracle\product\10.1.0\Client_1\oo4o\VB\SAMPLES\CONNPOOL\CLIENT</v>
      </c>
    </row>
    <row r="1579" spans="1:1" x14ac:dyDescent="0.4">
      <c r="A1579" t="str">
        <f>HYPERLINK("\\10.12.11.20\TFO.FAIT.Share\# ITHELPDESK\전임자 파일\이남용\Oracle\product\10.1.0\Client_1\oo4o\VB\SAMPLES\CONNPOOL\SERVER")</f>
        <v>\\10.12.11.20\TFO.FAIT.Share\# ITHELPDESK\전임자 파일\이남용\Oracle\product\10.1.0\Client_1\oo4o\VB\SAMPLES\CONNPOOL\SERVER</v>
      </c>
    </row>
    <row r="1580" spans="1:1" x14ac:dyDescent="0.4">
      <c r="A1580" t="str">
        <f>HYPERLINK("\\10.12.11.20\TFO.FAIT.Share\# ITHELPDESK\전임자 파일\이남용\Oracle\product\10.1.0\Client_1\OPatch\docs")</f>
        <v>\\10.12.11.20\TFO.FAIT.Share\# ITHELPDESK\전임자 파일\이남용\Oracle\product\10.1.0\Client_1\OPatch\docs</v>
      </c>
    </row>
    <row r="1581" spans="1:1" x14ac:dyDescent="0.4">
      <c r="A1581" t="str">
        <f>HYPERLINK("\\10.12.11.20\TFO.FAIT.Share\# ITHELPDESK\전임자 파일\이남용\Oracle\product\10.1.0\Client_1\OPatch\jlib")</f>
        <v>\\10.12.11.20\TFO.FAIT.Share\# ITHELPDESK\전임자 파일\이남용\Oracle\product\10.1.0\Client_1\OPatch\jlib</v>
      </c>
    </row>
    <row r="1582" spans="1:1" x14ac:dyDescent="0.4">
      <c r="A1582" t="str">
        <f>HYPERLINK("\\10.12.11.20\TFO.FAIT.Share\# ITHELPDESK\전임자 파일\이남용\Oracle\product\10.1.0\Client_1\OPatch\perl_modules")</f>
        <v>\\10.12.11.20\TFO.FAIT.Share\# ITHELPDESK\전임자 파일\이남용\Oracle\product\10.1.0\Client_1\OPatch\perl_modules</v>
      </c>
    </row>
    <row r="1583" spans="1:1" x14ac:dyDescent="0.4">
      <c r="A1583" t="str">
        <f>HYPERLINK("\\10.12.11.20\TFO.FAIT.Share\# ITHELPDESK\전임자 파일\이남용\Oracle\product\10.1.0\Client_1\oracore\mesg")</f>
        <v>\\10.12.11.20\TFO.FAIT.Share\# ITHELPDESK\전임자 파일\이남용\Oracle\product\10.1.0\Client_1\oracore\mesg</v>
      </c>
    </row>
    <row r="1584" spans="1:1" x14ac:dyDescent="0.4">
      <c r="A1584" t="str">
        <f>HYPERLINK("\\10.12.11.20\TFO.FAIT.Share\# ITHELPDESK\전임자 파일\이남용\Oracle\product\10.1.0\Client_1\oracore\zoneinfo")</f>
        <v>\\10.12.11.20\TFO.FAIT.Share\# ITHELPDESK\전임자 파일\이남용\Oracle\product\10.1.0\Client_1\oracore\zoneinfo</v>
      </c>
    </row>
    <row r="1585" spans="1:1" x14ac:dyDescent="0.4">
      <c r="A1585" t="str">
        <f>HYPERLINK("\\10.12.11.20\TFO.FAIT.Share\# ITHELPDESK\전임자 파일\이남용\Oracle\product\10.1.0\Client_1\oramts\admin")</f>
        <v>\\10.12.11.20\TFO.FAIT.Share\# ITHELPDESK\전임자 파일\이남용\Oracle\product\10.1.0\Client_1\oramts\admin</v>
      </c>
    </row>
    <row r="1586" spans="1:1" x14ac:dyDescent="0.4">
      <c r="A1586" t="str">
        <f>HYPERLINK("\\10.12.11.20\TFO.FAIT.Share\# ITHELPDESK\전임자 파일\이남용\Oracle\product\10.1.0\Client_1\oramts\public")</f>
        <v>\\10.12.11.20\TFO.FAIT.Share\# ITHELPDESK\전임자 파일\이남용\Oracle\product\10.1.0\Client_1\oramts\public</v>
      </c>
    </row>
    <row r="1587" spans="1:1" x14ac:dyDescent="0.4">
      <c r="A1587" t="str">
        <f>HYPERLINK("\\10.12.11.20\TFO.FAIT.Share\# ITHELPDESK\전임자 파일\이남용\Oracle\product\10.1.0\Client_1\oramts\SAMPLES")</f>
        <v>\\10.12.11.20\TFO.FAIT.Share\# ITHELPDESK\전임자 파일\이남용\Oracle\product\10.1.0\Client_1\oramts\SAMPLES</v>
      </c>
    </row>
    <row r="1588" spans="1:1" x14ac:dyDescent="0.4">
      <c r="A1588" t="str">
        <f>HYPERLINK("\\10.12.11.20\TFO.FAIT.Share\# ITHELPDESK\전임자 파일\이남용\Oracle\product\10.1.0\Client_1\oramts\trace")</f>
        <v>\\10.12.11.20\TFO.FAIT.Share\# ITHELPDESK\전임자 파일\이남용\Oracle\product\10.1.0\Client_1\oramts\trace</v>
      </c>
    </row>
    <row r="1589" spans="1:1" x14ac:dyDescent="0.4">
      <c r="A1589" t="str">
        <f>HYPERLINK("\\10.12.11.20\TFO.FAIT.Share\# ITHELPDESK\전임자 파일\이남용\Oracle\product\10.1.0\Client_1\oramts\SAMPLES\account.vc")</f>
        <v>\\10.12.11.20\TFO.FAIT.Share\# ITHELPDESK\전임자 파일\이남용\Oracle\product\10.1.0\Client_1\oramts\SAMPLES\account.vc</v>
      </c>
    </row>
    <row r="1590" spans="1:1" x14ac:dyDescent="0.4">
      <c r="A1590" t="str">
        <f>HYPERLINK("\\10.12.11.20\TFO.FAIT.Share\# ITHELPDESK\전임자 파일\이남용\Oracle\product\10.1.0\Client_1\oramts\SAMPLES\sql")</f>
        <v>\\10.12.11.20\TFO.FAIT.Share\# ITHELPDESK\전임자 파일\이남용\Oracle\product\10.1.0\Client_1\oramts\SAMPLES\sql</v>
      </c>
    </row>
    <row r="1591" spans="1:1" x14ac:dyDescent="0.4">
      <c r="A1591" t="str">
        <f>HYPERLINK("\\10.12.11.20\TFO.FAIT.Share\# ITHELPDESK\전임자 파일\이남용\Oracle\product\10.1.0\Client_1\oui\bin")</f>
        <v>\\10.12.11.20\TFO.FAIT.Share\# ITHELPDESK\전임자 파일\이남용\Oracle\product\10.1.0\Client_1\oui\bin</v>
      </c>
    </row>
    <row r="1592" spans="1:1" x14ac:dyDescent="0.4">
      <c r="A1592" t="str">
        <f>HYPERLINK("\\10.12.11.20\TFO.FAIT.Share\# ITHELPDESK\전임자 파일\이남용\Oracle\product\10.1.0\Client_1\oui\guide")</f>
        <v>\\10.12.11.20\TFO.FAIT.Share\# ITHELPDESK\전임자 파일\이남용\Oracle\product\10.1.0\Client_1\oui\guide</v>
      </c>
    </row>
    <row r="1593" spans="1:1" x14ac:dyDescent="0.4">
      <c r="A1593" t="str">
        <f>HYPERLINK("\\10.12.11.20\TFO.FAIT.Share\# ITHELPDESK\전임자 파일\이남용\Oracle\product\10.1.0\Client_1\oui\jlib")</f>
        <v>\\10.12.11.20\TFO.FAIT.Share\# ITHELPDESK\전임자 파일\이남용\Oracle\product\10.1.0\Client_1\oui\jlib</v>
      </c>
    </row>
    <row r="1594" spans="1:1" x14ac:dyDescent="0.4">
      <c r="A1594" t="str">
        <f>HYPERLINK("\\10.12.11.20\TFO.FAIT.Share\# ITHELPDESK\전임자 파일\이남용\Oracle\product\10.1.0\Client_1\oui\lib")</f>
        <v>\\10.12.11.20\TFO.FAIT.Share\# ITHELPDESK\전임자 파일\이남용\Oracle\product\10.1.0\Client_1\oui\lib</v>
      </c>
    </row>
    <row r="1595" spans="1:1" x14ac:dyDescent="0.4">
      <c r="A1595" t="str">
        <f>HYPERLINK("\\10.12.11.20\TFO.FAIT.Share\# ITHELPDESK\전임자 파일\이남용\Oracle\product\10.1.0\Client_1\oui\lib\win32")</f>
        <v>\\10.12.11.20\TFO.FAIT.Share\# ITHELPDESK\전임자 파일\이남용\Oracle\product\10.1.0\Client_1\oui\lib\win32</v>
      </c>
    </row>
    <row r="1596" spans="1:1" x14ac:dyDescent="0.4">
      <c r="A1596" t="str">
        <f>HYPERLINK("\\10.12.11.20\TFO.FAIT.Share\# ITHELPDESK\전임자 파일\이남용\Oracle\product\10.1.0\Client_1\owm\install")</f>
        <v>\\10.12.11.20\TFO.FAIT.Share\# ITHELPDESK\전임자 파일\이남용\Oracle\product\10.1.0\Client_1\owm\install</v>
      </c>
    </row>
    <row r="1597" spans="1:1" x14ac:dyDescent="0.4">
      <c r="A1597" t="str">
        <f>HYPERLINK("\\10.12.11.20\TFO.FAIT.Share\# ITHELPDESK\전임자 파일\이남용\Oracle\product\10.1.0\Client_1\plsql\include")</f>
        <v>\\10.12.11.20\TFO.FAIT.Share\# ITHELPDESK\전임자 파일\이남용\Oracle\product\10.1.0\Client_1\plsql\include</v>
      </c>
    </row>
    <row r="1598" spans="1:1" x14ac:dyDescent="0.4">
      <c r="A1598" t="str">
        <f>HYPERLINK("\\10.12.11.20\TFO.FAIT.Share\# ITHELPDESK\전임자 파일\이남용\Oracle\product\10.1.0\Client_1\plsql\mesg")</f>
        <v>\\10.12.11.20\TFO.FAIT.Share\# ITHELPDESK\전임자 파일\이남용\Oracle\product\10.1.0\Client_1\plsql\mesg</v>
      </c>
    </row>
    <row r="1599" spans="1:1" x14ac:dyDescent="0.4">
      <c r="A1599" t="str">
        <f>HYPERLINK("\\10.12.11.20\TFO.FAIT.Share\# ITHELPDESK\전임자 파일\이남용\Oracle\product\10.1.0\Client_1\precomp\mesg")</f>
        <v>\\10.12.11.20\TFO.FAIT.Share\# ITHELPDESK\전임자 파일\이남용\Oracle\product\10.1.0\Client_1\precomp\mesg</v>
      </c>
    </row>
    <row r="1600" spans="1:1" x14ac:dyDescent="0.4">
      <c r="A1600" t="str">
        <f>HYPERLINK("\\10.12.11.20\TFO.FAIT.Share\# ITHELPDESK\전임자 파일\이남용\Oracle\product\10.1.0\Client_1\RDBMS\ADMIN")</f>
        <v>\\10.12.11.20\TFO.FAIT.Share\# ITHELPDESK\전임자 파일\이남용\Oracle\product\10.1.0\Client_1\RDBMS\ADMIN</v>
      </c>
    </row>
    <row r="1601" spans="1:1" x14ac:dyDescent="0.4">
      <c r="A1601" t="str">
        <f>HYPERLINK("\\10.12.11.20\TFO.FAIT.Share\# ITHELPDESK\전임자 파일\이남용\Oracle\product\10.1.0\Client_1\RDBMS\install")</f>
        <v>\\10.12.11.20\TFO.FAIT.Share\# ITHELPDESK\전임자 파일\이남용\Oracle\product\10.1.0\Client_1\RDBMS\install</v>
      </c>
    </row>
    <row r="1602" spans="1:1" x14ac:dyDescent="0.4">
      <c r="A1602" t="str">
        <f>HYPERLINK("\\10.12.11.20\TFO.FAIT.Share\# ITHELPDESK\전임자 파일\이남용\Oracle\product\10.1.0\Client_1\RDBMS\jlib")</f>
        <v>\\10.12.11.20\TFO.FAIT.Share\# ITHELPDESK\전임자 파일\이남용\Oracle\product\10.1.0\Client_1\RDBMS\jlib</v>
      </c>
    </row>
    <row r="1603" spans="1:1" x14ac:dyDescent="0.4">
      <c r="A1603" t="str">
        <f>HYPERLINK("\\10.12.11.20\TFO.FAIT.Share\# ITHELPDESK\전임자 파일\이남용\Oracle\product\10.1.0\Client_1\RDBMS\mesg")</f>
        <v>\\10.12.11.20\TFO.FAIT.Share\# ITHELPDESK\전임자 파일\이남용\Oracle\product\10.1.0\Client_1\RDBMS\mesg</v>
      </c>
    </row>
    <row r="1604" spans="1:1" x14ac:dyDescent="0.4">
      <c r="A1604" t="str">
        <f>HYPERLINK("\\10.12.11.20\TFO.FAIT.Share\# ITHELPDESK\전임자 파일\이남용\Oracle\product\10.1.0\Client_1\RDBMS\XA")</f>
        <v>\\10.12.11.20\TFO.FAIT.Share\# ITHELPDESK\전임자 파일\이남용\Oracle\product\10.1.0\Client_1\RDBMS\XA</v>
      </c>
    </row>
    <row r="1605" spans="1:1" x14ac:dyDescent="0.4">
      <c r="A1605" t="str">
        <f>HYPERLINK("\\10.12.11.20\TFO.FAIT.Share\# ITHELPDESK\전임자 파일\이남용\Oracle\product\10.1.0\Client_1\RDBMS\install\sbs")</f>
        <v>\\10.12.11.20\TFO.FAIT.Share\# ITHELPDESK\전임자 파일\이남용\Oracle\product\10.1.0\Client_1\RDBMS\install\sbs</v>
      </c>
    </row>
    <row r="1606" spans="1:1" x14ac:dyDescent="0.4">
      <c r="A1606" t="str">
        <f>HYPERLINK("\\10.12.11.20\TFO.FAIT.Share\# ITHELPDESK\전임자 파일\이남용\Oracle\product\10.1.0\Client_1\relnotes\readmes")</f>
        <v>\\10.12.11.20\TFO.FAIT.Share\# ITHELPDESK\전임자 파일\이남용\Oracle\product\10.1.0\Client_1\relnotes\readmes</v>
      </c>
    </row>
    <row r="1607" spans="1:1" x14ac:dyDescent="0.4">
      <c r="A1607" t="str">
        <f>HYPERLINK("\\10.12.11.20\TFO.FAIT.Share\# ITHELPDESK\전임자 파일\이남용\Oracle\product\10.1.0\Client_1\slax\mesg")</f>
        <v>\\10.12.11.20\TFO.FAIT.Share\# ITHELPDESK\전임자 파일\이남용\Oracle\product\10.1.0\Client_1\slax\mesg</v>
      </c>
    </row>
    <row r="1608" spans="1:1" x14ac:dyDescent="0.4">
      <c r="A1608" t="str">
        <f>HYPERLINK("\\10.12.11.20\TFO.FAIT.Share\# ITHELPDESK\전임자 파일\이남용\Oracle\product\10.1.0\Client_1\srvm\admin")</f>
        <v>\\10.12.11.20\TFO.FAIT.Share\# ITHELPDESK\전임자 파일\이남용\Oracle\product\10.1.0\Client_1\srvm\admin</v>
      </c>
    </row>
    <row r="1609" spans="1:1" x14ac:dyDescent="0.4">
      <c r="A1609" t="str">
        <f>HYPERLINK("\\10.12.11.20\TFO.FAIT.Share\# ITHELPDESK\전임자 파일\이남용\Oracle\product\10.1.0\Client_1\srvm\mesg")</f>
        <v>\\10.12.11.20\TFO.FAIT.Share\# ITHELPDESK\전임자 파일\이남용\Oracle\product\10.1.0\Client_1\srvm\mesg</v>
      </c>
    </row>
    <row r="1610" spans="1:1" x14ac:dyDescent="0.4">
      <c r="A1610" t="str">
        <f>HYPERLINK("\\10.12.11.20\TFO.FAIT.Share\# ITHELPDESK\전임자 파일\이남용\Oracle\product\10.1.0\Client_1\srvm\utl")</f>
        <v>\\10.12.11.20\TFO.FAIT.Share\# ITHELPDESK\전임자 파일\이남용\Oracle\product\10.1.0\Client_1\srvm\utl</v>
      </c>
    </row>
    <row r="1611" spans="1:1" x14ac:dyDescent="0.4">
      <c r="A1611" t="str">
        <f>HYPERLINK("\\10.12.11.20\TFO.FAIT.Share\# ITHELPDESK\전임자 파일\이남용\Oracle\product\10.1.0\Client_1\sysman\config")</f>
        <v>\\10.12.11.20\TFO.FAIT.Share\# ITHELPDESK\전임자 파일\이남용\Oracle\product\10.1.0\Client_1\sysman\config</v>
      </c>
    </row>
    <row r="1612" spans="1:1" x14ac:dyDescent="0.4">
      <c r="A1612" t="str">
        <f>HYPERLINK("\\10.12.11.20\TFO.FAIT.Share\# ITHELPDESK\전임자 파일\이남용\Oracle\product\10.1.0\Client_1\uix\cabo")</f>
        <v>\\10.12.11.20\TFO.FAIT.Share\# ITHELPDESK\전임자 파일\이남용\Oracle\product\10.1.0\Client_1\uix\cabo</v>
      </c>
    </row>
    <row r="1613" spans="1:1" x14ac:dyDescent="0.4">
      <c r="A1613" t="str">
        <f>HYPERLINK("\\10.12.11.20\TFO.FAIT.Share\# ITHELPDESK\전임자 파일\이남용\Oracle\product\10.1.0\Client_1\uix\taglib")</f>
        <v>\\10.12.11.20\TFO.FAIT.Share\# ITHELPDESK\전임자 파일\이남용\Oracle\product\10.1.0\Client_1\uix\taglib</v>
      </c>
    </row>
    <row r="1614" spans="1:1" x14ac:dyDescent="0.4">
      <c r="A1614" t="str">
        <f>HYPERLINK("\\10.12.11.20\TFO.FAIT.Share\# ITHELPDESK\전임자 파일\이남용\Oracle\product\10.1.0\Client_1\uix\cabo\images")</f>
        <v>\\10.12.11.20\TFO.FAIT.Share\# ITHELPDESK\전임자 파일\이남용\Oracle\product\10.1.0\Client_1\uix\cabo\images</v>
      </c>
    </row>
    <row r="1615" spans="1:1" x14ac:dyDescent="0.4">
      <c r="A1615" t="str">
        <f>HYPERLINK("\\10.12.11.20\TFO.FAIT.Share\# ITHELPDESK\전임자 파일\이남용\Oracle\product\10.1.0\Client_1\uix\cabo\jsLibs")</f>
        <v>\\10.12.11.20\TFO.FAIT.Share\# ITHELPDESK\전임자 파일\이남용\Oracle\product\10.1.0\Client_1\uix\cabo\jsLibs</v>
      </c>
    </row>
    <row r="1616" spans="1:1" x14ac:dyDescent="0.4">
      <c r="A1616" t="str">
        <f>HYPERLINK("\\10.12.11.20\TFO.FAIT.Share\# ITHELPDESK\전임자 파일\이남용\Oracle\product\10.1.0\Client_1\uix\cabo\jsps")</f>
        <v>\\10.12.11.20\TFO.FAIT.Share\# ITHELPDESK\전임자 파일\이남용\Oracle\product\10.1.0\Client_1\uix\cabo\jsps</v>
      </c>
    </row>
    <row r="1617" spans="1:1" x14ac:dyDescent="0.4">
      <c r="A1617" t="str">
        <f>HYPERLINK("\\10.12.11.20\TFO.FAIT.Share\# ITHELPDESK\전임자 파일\이남용\Oracle\product\10.1.0\Client_1\uix\cabo\styles")</f>
        <v>\\10.12.11.20\TFO.FAIT.Share\# ITHELPDESK\전임자 파일\이남용\Oracle\product\10.1.0\Client_1\uix\cabo\styles</v>
      </c>
    </row>
    <row r="1618" spans="1:1" x14ac:dyDescent="0.4">
      <c r="A1618" t="str">
        <f>HYPERLINK("\\10.12.11.20\TFO.FAIT.Share\# ITHELPDESK\전임자 파일\이남용\Oracle\product\10.1.0\Client_1\uix\cabo\WEB-INF")</f>
        <v>\\10.12.11.20\TFO.FAIT.Share\# ITHELPDESK\전임자 파일\이남용\Oracle\product\10.1.0\Client_1\uix\cabo\WEB-INF</v>
      </c>
    </row>
    <row r="1619" spans="1:1" x14ac:dyDescent="0.4">
      <c r="A1619" t="str">
        <f>HYPERLINK("\\10.12.11.20\TFO.FAIT.Share\# ITHELPDESK\전임자 파일\이남용\Oracle\product\10.1.0\Client_1\uix\cabo\jsLibs\resources")</f>
        <v>\\10.12.11.20\TFO.FAIT.Share\# ITHELPDESK\전임자 파일\이남용\Oracle\product\10.1.0\Client_1\uix\cabo\jsLibs\resources</v>
      </c>
    </row>
    <row r="1620" spans="1:1" x14ac:dyDescent="0.4">
      <c r="A1620" t="str">
        <f>HYPERLINK("\\10.12.11.20\TFO.FAIT.Share\# ITHELPDESK\전임자 파일\이남용\Oracle\product\10.1.0\Client_1\xdk\mesg")</f>
        <v>\\10.12.11.20\TFO.FAIT.Share\# ITHELPDESK\전임자 파일\이남용\Oracle\product\10.1.0\Client_1\xdk\mesg</v>
      </c>
    </row>
    <row r="1621" spans="1:1" x14ac:dyDescent="0.4">
      <c r="A1621" t="str">
        <f>HYPERLINK("\\10.12.11.20\TFO.FAIT.Share\# ITHELPDESK\전임자 파일\이남용\Oracle\product\instantclient_19_5_x64\admin")</f>
        <v>\\10.12.11.20\TFO.FAIT.Share\# ITHELPDESK\전임자 파일\이남용\Oracle\product\instantclient_19_5_x64\admin</v>
      </c>
    </row>
    <row r="1622" spans="1:1" x14ac:dyDescent="0.4">
      <c r="A1622" t="str">
        <f>HYPERLINK("\\10.12.11.20\TFO.FAIT.Share\# ITHELPDESK\전임자 파일\이남용\Oracle\product\instantclient_19_5_x64\vc14")</f>
        <v>\\10.12.11.20\TFO.FAIT.Share\# ITHELPDESK\전임자 파일\이남용\Oracle\product\instantclient_19_5_x64\vc14</v>
      </c>
    </row>
    <row r="1623" spans="1:1" x14ac:dyDescent="0.4">
      <c r="A1623" t="str">
        <f>HYPERLINK("\\10.12.11.20\TFO.FAIT.Share\# 엔터테인먼트\팝송")</f>
        <v>\\10.12.11.20\TFO.FAIT.Share\# 엔터테인먼트\팝송</v>
      </c>
    </row>
    <row r="1624" spans="1:1" x14ac:dyDescent="0.4">
      <c r="A1624" t="str">
        <f>HYPERLINK("\\10.12.11.20\TFO.FAIT.Share\# 엔터테인먼트\피아노연주")</f>
        <v>\\10.12.11.20\TFO.FAIT.Share\# 엔터테인먼트\피아노연주</v>
      </c>
    </row>
    <row r="1625" spans="1:1" x14ac:dyDescent="0.4">
      <c r="A1625" t="str">
        <f>HYPERLINK("\\10.12.11.20\TFO.FAIT.Share\#100_AI 분석\Python 설치")</f>
        <v>\\10.12.11.20\TFO.FAIT.Share\#100_AI 분석\Python 설치</v>
      </c>
    </row>
    <row r="1626" spans="1:1" x14ac:dyDescent="0.4">
      <c r="A1626" t="str">
        <f>HYPERLINK("\\10.12.11.20\TFO.FAIT.Share\#100_AI 분석\자료수집")</f>
        <v>\\10.12.11.20\TFO.FAIT.Share\#100_AI 분석\자료수집</v>
      </c>
    </row>
    <row r="1627" spans="1:1" x14ac:dyDescent="0.4">
      <c r="A1627" t="str">
        <f>HYPERLINK("\\10.12.11.20\TFO.FAIT.Share\#100_AI 분석\자료수집\Phython")</f>
        <v>\\10.12.11.20\TFO.FAIT.Share\#100_AI 분석\자료수집\Phython</v>
      </c>
    </row>
    <row r="1628" spans="1:1" x14ac:dyDescent="0.4">
      <c r="A1628" t="str">
        <f>HYPERLINK("\\10.12.11.20\TFO.FAIT.Share\#100_AI 분석\자료수집\Rstudio")</f>
        <v>\\10.12.11.20\TFO.FAIT.Share\#100_AI 분석\자료수집\Rstudio</v>
      </c>
    </row>
    <row r="1629" spans="1:1" x14ac:dyDescent="0.4">
      <c r="A1629" t="str">
        <f>HYPERLINK("\\10.12.11.20\TFO.FAIT.Share\#A01_주간업무보고\2020년")</f>
        <v>\\10.12.11.20\TFO.FAIT.Share\#A01_주간업무보고\2020년</v>
      </c>
    </row>
    <row r="1630" spans="1:1" x14ac:dyDescent="0.4">
      <c r="A1630" t="str">
        <f>HYPERLINK("\\10.12.11.20\TFO.FAIT.Share\#A01_주간업무보고\2021_경영지원부문 주간보고")</f>
        <v>\\10.12.11.20\TFO.FAIT.Share\#A01_주간업무보고\2021_경영지원부문 주간보고</v>
      </c>
    </row>
    <row r="1631" spans="1:1" x14ac:dyDescent="0.4">
      <c r="A1631" t="str">
        <f>HYPERLINK("\\10.12.11.20\TFO.FAIT.Share\#A01_주간업무보고\2021년 OKR")</f>
        <v>\\10.12.11.20\TFO.FAIT.Share\#A01_주간업무보고\2021년 OKR</v>
      </c>
    </row>
    <row r="1632" spans="1:1" x14ac:dyDescent="0.4">
      <c r="A1632" t="str">
        <f>HYPERLINK("\\10.12.11.20\TFO.FAIT.Share\#A01_주간업무보고\2021년 교육계획")</f>
        <v>\\10.12.11.20\TFO.FAIT.Share\#A01_주간업무보고\2021년 교육계획</v>
      </c>
    </row>
    <row r="1633" spans="1:1" x14ac:dyDescent="0.4">
      <c r="A1633" t="str">
        <f>HYPERLINK("\\10.12.11.20\TFO.FAIT.Share\#A01_주간업무보고\2021년_IT팀")</f>
        <v>\\10.12.11.20\TFO.FAIT.Share\#A01_주간업무보고\2021년_IT팀</v>
      </c>
    </row>
    <row r="1634" spans="1:1" x14ac:dyDescent="0.4">
      <c r="A1634" t="str">
        <f>HYPERLINK("\\10.12.11.20\TFO.FAIT.Share\#A01_주간업무보고\2022년_IT팀")</f>
        <v>\\10.12.11.20\TFO.FAIT.Share\#A01_주간업무보고\2022년_IT팀</v>
      </c>
    </row>
    <row r="1635" spans="1:1" x14ac:dyDescent="0.4">
      <c r="A1635" t="str">
        <f>HYPERLINK("\\10.12.11.20\TFO.FAIT.Share\#A01_주간업무보고\경영진")</f>
        <v>\\10.12.11.20\TFO.FAIT.Share\#A01_주간업무보고\경영진</v>
      </c>
    </row>
    <row r="1636" spans="1:1" x14ac:dyDescent="0.4">
      <c r="A1636" t="str">
        <f>HYPERLINK("\\10.12.11.20\TFO.FAIT.Share\#A01_주간업무보고\글로벌원정보기술_주간보고")</f>
        <v>\\10.12.11.20\TFO.FAIT.Share\#A01_주간업무보고\글로벌원정보기술_주간보고</v>
      </c>
    </row>
    <row r="1637" spans="1:1" x14ac:dyDescent="0.4">
      <c r="A1637" t="str">
        <f>HYPERLINK("\\10.12.11.20\TFO.FAIT.Share\#A01_주간업무보고\기획팀")</f>
        <v>\\10.12.11.20\TFO.FAIT.Share\#A01_주간업무보고\기획팀</v>
      </c>
    </row>
    <row r="1638" spans="1:1" x14ac:dyDescent="0.4">
      <c r="A1638" t="str">
        <f>HYPERLINK("\\10.12.11.20\TFO.FAIT.Share\#A01_주간업무보고\대한시스템즈")</f>
        <v>\\10.12.11.20\TFO.FAIT.Share\#A01_주간업무보고\대한시스템즈</v>
      </c>
    </row>
    <row r="1639" spans="1:1" x14ac:dyDescent="0.4">
      <c r="A1639" t="str">
        <f>HYPERLINK("\\10.12.11.20\TFO.FAIT.Share\#A01_주간업무보고\사업부주간보고")</f>
        <v>\\10.12.11.20\TFO.FAIT.Share\#A01_주간업무보고\사업부주간보고</v>
      </c>
    </row>
    <row r="1640" spans="1:1" x14ac:dyDescent="0.4">
      <c r="A1640" t="str">
        <f>HYPERLINK("\\10.12.11.20\TFO.FAIT.Share\#A01_주간업무보고\주간업무보고")</f>
        <v>\\10.12.11.20\TFO.FAIT.Share\#A01_주간업무보고\주간업무보고</v>
      </c>
    </row>
    <row r="1641" spans="1:1" x14ac:dyDescent="0.4">
      <c r="A1641" t="str">
        <f>HYPERLINK("\\10.12.11.20\TFO.FAIT.Share\#A01_주간업무보고\향후 업무 진행일정(2022)")</f>
        <v>\\10.12.11.20\TFO.FAIT.Share\#A01_주간업무보고\향후 업무 진행일정(2022)</v>
      </c>
    </row>
    <row r="1642" spans="1:1" x14ac:dyDescent="0.4">
      <c r="A1642" t="str">
        <f>HYPERLINK("\\10.12.11.20\TFO.FAIT.Share\#A01_주간업무보고\2021_경영지원부문 주간보고\2021")</f>
        <v>\\10.12.11.20\TFO.FAIT.Share\#A01_주간업무보고\2021_경영지원부문 주간보고\2021</v>
      </c>
    </row>
    <row r="1643" spans="1:1" x14ac:dyDescent="0.4">
      <c r="A1643" t="str">
        <f>HYPERLINK("\\10.12.11.20\TFO.FAIT.Share\#A01_주간업무보고\2021_경영지원부문 주간보고\2022")</f>
        <v>\\10.12.11.20\TFO.FAIT.Share\#A01_주간업무보고\2021_경영지원부문 주간보고\2022</v>
      </c>
    </row>
    <row r="1644" spans="1:1" x14ac:dyDescent="0.4">
      <c r="A1644" t="str">
        <f>HYPERLINK("\\10.12.11.20\TFO.FAIT.Share\#A01_주간업무보고\2021_경영지원부문 주간보고\구양식(by 2021.06.24)")</f>
        <v>\\10.12.11.20\TFO.FAIT.Share\#A01_주간업무보고\2021_경영지원부문 주간보고\구양식(by 2021.06.24)</v>
      </c>
    </row>
    <row r="1645" spans="1:1" x14ac:dyDescent="0.4">
      <c r="A1645" t="str">
        <f>HYPERLINK("\\10.12.11.20\TFO.FAIT.Share\#A01_주간업무보고\2021_경영지원부문 주간보고\새 폴더")</f>
        <v>\\10.12.11.20\TFO.FAIT.Share\#A01_주간업무보고\2021_경영지원부문 주간보고\새 폴더</v>
      </c>
    </row>
    <row r="1646" spans="1:1" x14ac:dyDescent="0.4">
      <c r="A1646" t="str">
        <f>HYPERLINK("\\10.12.11.20\TFO.FAIT.Share\#A01_주간업무보고\2021년 OKR\2021.05.10_Review")</f>
        <v>\\10.12.11.20\TFO.FAIT.Share\#A01_주간업무보고\2021년 OKR\2021.05.10_Review</v>
      </c>
    </row>
    <row r="1647" spans="1:1" x14ac:dyDescent="0.4">
      <c r="A1647" t="str">
        <f>HYPERLINK("\\10.12.11.20\TFO.FAIT.Share\#A01_주간업무보고\2021년 OKR\2021.3분기")</f>
        <v>\\10.12.11.20\TFO.FAIT.Share\#A01_주간업무보고\2021년 OKR\2021.3분기</v>
      </c>
    </row>
    <row r="1648" spans="1:1" x14ac:dyDescent="0.4">
      <c r="A1648" t="str">
        <f>HYPERLINK("\\10.12.11.20\TFO.FAIT.Share\#A01_주간업무보고\2021년 OKR\2021.4분기")</f>
        <v>\\10.12.11.20\TFO.FAIT.Share\#A01_주간업무보고\2021년 OKR\2021.4분기</v>
      </c>
    </row>
    <row r="1649" spans="1:1" x14ac:dyDescent="0.4">
      <c r="A1649" t="str">
        <f>HYPERLINK("\\10.12.11.20\TFO.FAIT.Share\#A01_주간업무보고\2021년 OKR\김지원 2Q")</f>
        <v>\\10.12.11.20\TFO.FAIT.Share\#A01_주간업무보고\2021년 OKR\김지원 2Q</v>
      </c>
    </row>
    <row r="1650" spans="1:1" x14ac:dyDescent="0.4">
      <c r="A1650" t="str">
        <f>HYPERLINK("\\10.12.11.20\TFO.FAIT.Share\#A01_주간업무보고\2021년 OKR\2021.05.10_Review\새 폴더")</f>
        <v>\\10.12.11.20\TFO.FAIT.Share\#A01_주간업무보고\2021년 OKR\2021.05.10_Review\새 폴더</v>
      </c>
    </row>
    <row r="1651" spans="1:1" x14ac:dyDescent="0.4">
      <c r="A1651" t="str">
        <f>HYPERLINK("\\10.12.11.20\TFO.FAIT.Share\#A01_주간업무보고\2021년 OKR\2021.3분기\검토")</f>
        <v>\\10.12.11.20\TFO.FAIT.Share\#A01_주간업무보고\2021년 OKR\2021.3분기\검토</v>
      </c>
    </row>
    <row r="1652" spans="1:1" x14ac:dyDescent="0.4">
      <c r="A1652" t="str">
        <f>HYPERLINK("\\10.12.11.20\TFO.FAIT.Share\#A01_주간업무보고\2021년 OKR\2021.3분기\양식파일")</f>
        <v>\\10.12.11.20\TFO.FAIT.Share\#A01_주간업무보고\2021년 OKR\2021.3분기\양식파일</v>
      </c>
    </row>
    <row r="1653" spans="1:1" x14ac:dyDescent="0.4">
      <c r="A1653" t="str">
        <f>HYPERLINK("\\10.12.11.20\TFO.FAIT.Share\#A01_주간업무보고\주간업무보고\2019")</f>
        <v>\\10.12.11.20\TFO.FAIT.Share\#A01_주간업무보고\주간업무보고\2019</v>
      </c>
    </row>
    <row r="1654" spans="1:1" x14ac:dyDescent="0.4">
      <c r="A1654" t="str">
        <f>HYPERLINK("\\10.12.11.20\TFO.FAIT.Share\#A01_주간업무보고\주간업무보고\2020")</f>
        <v>\\10.12.11.20\TFO.FAIT.Share\#A01_주간업무보고\주간업무보고\2020</v>
      </c>
    </row>
    <row r="1655" spans="1:1" x14ac:dyDescent="0.4">
      <c r="A1655" t="str">
        <f>HYPERLINK("\\10.12.11.20\TFO.FAIT.Share\#A01_주간업무보고\주간업무보고\새 폴더")</f>
        <v>\\10.12.11.20\TFO.FAIT.Share\#A01_주간업무보고\주간업무보고\새 폴더</v>
      </c>
    </row>
    <row r="1656" spans="1:1" x14ac:dyDescent="0.4">
      <c r="A1656" t="str">
        <f>HYPERLINK("\\10.12.11.20\TFO.FAIT.Share\#A02_IT Request\1. 요청")</f>
        <v>\\10.12.11.20\TFO.FAIT.Share\#A02_IT Request\1. 요청</v>
      </c>
    </row>
    <row r="1657" spans="1:1" x14ac:dyDescent="0.4">
      <c r="A1657" t="str">
        <f>HYPERLINK("\\10.12.11.20\TFO.FAIT.Share\#A02_IT Request\2. 접수")</f>
        <v>\\10.12.11.20\TFO.FAIT.Share\#A02_IT Request\2. 접수</v>
      </c>
    </row>
    <row r="1658" spans="1:1" x14ac:dyDescent="0.4">
      <c r="A1658" t="str">
        <f>HYPERLINK("\\10.12.11.20\TFO.FAIT.Share\#A02_IT Request\2020년")</f>
        <v>\\10.12.11.20\TFO.FAIT.Share\#A02_IT Request\2020년</v>
      </c>
    </row>
    <row r="1659" spans="1:1" x14ac:dyDescent="0.4">
      <c r="A1659" t="str">
        <f>HYPERLINK("\\10.12.11.20\TFO.FAIT.Share\#A02_IT Request\2021년")</f>
        <v>\\10.12.11.20\TFO.FAIT.Share\#A02_IT Request\2021년</v>
      </c>
    </row>
    <row r="1660" spans="1:1" x14ac:dyDescent="0.4">
      <c r="A1660" t="str">
        <f>HYPERLINK("\\10.12.11.20\TFO.FAIT.Share\#A02_IT Request\2022년")</f>
        <v>\\10.12.11.20\TFO.FAIT.Share\#A02_IT Request\2022년</v>
      </c>
    </row>
    <row r="1661" spans="1:1" x14ac:dyDescent="0.4">
      <c r="A1661" t="str">
        <f>HYPERLINK("\\10.12.11.20\TFO.FAIT.Share\#A02_IT Request\기타")</f>
        <v>\\10.12.11.20\TFO.FAIT.Share\#A02_IT Request\기타</v>
      </c>
    </row>
    <row r="1662" spans="1:1" x14ac:dyDescent="0.4">
      <c r="A1662" t="str">
        <f>HYPERLINK("\\10.12.11.20\TFO.FAIT.Share\#A02_IT Request\분석정리")</f>
        <v>\\10.12.11.20\TFO.FAIT.Share\#A02_IT Request\분석정리</v>
      </c>
    </row>
    <row r="1663" spans="1:1" x14ac:dyDescent="0.4">
      <c r="A1663" t="str">
        <f>HYPERLINK("\\10.12.11.20\TFO.FAIT.Share\#A02_IT Request\유지보수")</f>
        <v>\\10.12.11.20\TFO.FAIT.Share\#A02_IT Request\유지보수</v>
      </c>
    </row>
    <row r="1664" spans="1:1" x14ac:dyDescent="0.4">
      <c r="A1664" t="str">
        <f>HYPERLINK("\\10.12.11.20\TFO.FAIT.Share\#A02_IT Request\유지보수\오라클")</f>
        <v>\\10.12.11.20\TFO.FAIT.Share\#A02_IT Request\유지보수\오라클</v>
      </c>
    </row>
    <row r="1665" spans="1:1" x14ac:dyDescent="0.4">
      <c r="A1665" t="str">
        <f>HYPERLINK("\\10.12.11.20\TFO.FAIT.Share\#A03_일반업무\AI 바우처_설문")</f>
        <v>\\10.12.11.20\TFO.FAIT.Share\#A03_일반업무\AI 바우처_설문</v>
      </c>
    </row>
    <row r="1666" spans="1:1" x14ac:dyDescent="0.4">
      <c r="A1666" t="str">
        <f>HYPERLINK("\\10.12.11.20\TFO.FAIT.Share\#A03_일반업무\경영지원")</f>
        <v>\\10.12.11.20\TFO.FAIT.Share\#A03_일반업무\경영지원</v>
      </c>
    </row>
    <row r="1667" spans="1:1" x14ac:dyDescent="0.4">
      <c r="A1667" t="str">
        <f>HYPERLINK("\\10.12.11.20\TFO.FAIT.Share\#A03_일반업무\교육")</f>
        <v>\\10.12.11.20\TFO.FAIT.Share\#A03_일반업무\교육</v>
      </c>
    </row>
    <row r="1668" spans="1:1" x14ac:dyDescent="0.4">
      <c r="A1668" t="str">
        <f>HYPERLINK("\\10.12.11.20\TFO.FAIT.Share\#A03_일반업무\사내전화번호부")</f>
        <v>\\10.12.11.20\TFO.FAIT.Share\#A03_일반업무\사내전화번호부</v>
      </c>
    </row>
    <row r="1669" spans="1:1" x14ac:dyDescent="0.4">
      <c r="A1669" t="str">
        <f>HYPERLINK("\\10.12.11.20\TFO.FAIT.Share\#A03_일반업무\업무분장")</f>
        <v>\\10.12.11.20\TFO.FAIT.Share\#A03_일반업무\업무분장</v>
      </c>
    </row>
    <row r="1670" spans="1:1" x14ac:dyDescent="0.4">
      <c r="A1670" t="str">
        <f>HYPERLINK("\\10.12.11.20\TFO.FAIT.Share\#A03_일반업무\영업비밀 보호 서약")</f>
        <v>\\10.12.11.20\TFO.FAIT.Share\#A03_일반업무\영업비밀 보호 서약</v>
      </c>
    </row>
    <row r="1671" spans="1:1" x14ac:dyDescent="0.4">
      <c r="A1671" t="str">
        <f>HYPERLINK("\\10.12.11.20\TFO.FAIT.Share\#A03_일반업무\회사소개")</f>
        <v>\\10.12.11.20\TFO.FAIT.Share\#A03_일반업무\회사소개</v>
      </c>
    </row>
    <row r="1672" spans="1:1" x14ac:dyDescent="0.4">
      <c r="A1672" t="str">
        <f>HYPERLINK("\\10.12.11.20\TFO.FAIT.Share\#A03_일반업무\휴가")</f>
        <v>\\10.12.11.20\TFO.FAIT.Share\#A03_일반업무\휴가</v>
      </c>
    </row>
    <row r="1673" spans="1:1" x14ac:dyDescent="0.4">
      <c r="A1673" t="str">
        <f>HYPERLINK("\\10.12.11.20\TFO.FAIT.Share\#A03_일반업무\교육\2020Y")</f>
        <v>\\10.12.11.20\TFO.FAIT.Share\#A03_일반업무\교육\2020Y</v>
      </c>
    </row>
    <row r="1674" spans="1:1" x14ac:dyDescent="0.4">
      <c r="A1674" t="str">
        <f>HYPERLINK("\\10.12.11.20\TFO.FAIT.Share\#A03_일반업무\교육\NCIA")</f>
        <v>\\10.12.11.20\TFO.FAIT.Share\#A03_일반업무\교육\NCIA</v>
      </c>
    </row>
    <row r="1675" spans="1:1" x14ac:dyDescent="0.4">
      <c r="A1675" t="str">
        <f>HYPERLINK("\\10.12.11.20\TFO.FAIT.Share\#A03_일반업무\교육\교육츌장")</f>
        <v>\\10.12.11.20\TFO.FAIT.Share\#A03_일반업무\교육\교육츌장</v>
      </c>
    </row>
    <row r="1676" spans="1:1" x14ac:dyDescent="0.4">
      <c r="A1676" t="str">
        <f>HYPERLINK("\\10.12.11.20\TFO.FAIT.Share\#A03_일반업무\교육\2020Y\최근영_도커교육")</f>
        <v>\\10.12.11.20\TFO.FAIT.Share\#A03_일반업무\교육\2020Y\최근영_도커교육</v>
      </c>
    </row>
    <row r="1677" spans="1:1" x14ac:dyDescent="0.4">
      <c r="A1677" t="str">
        <f>HYPERLINK("\\10.12.11.20\TFO.FAIT.Share\#A03_일반업무\교육\NCIA\ncia_champ")</f>
        <v>\\10.12.11.20\TFO.FAIT.Share\#A03_일반업무\교육\NCIA\ncia_champ</v>
      </c>
    </row>
    <row r="1678" spans="1:1" x14ac:dyDescent="0.4">
      <c r="A1678" t="str">
        <f>HYPERLINK("\\10.12.11.20\TFO.FAIT.Share\#A04_유지보수\3층통신실 서버 하드웨어및 업데이트현황표")</f>
        <v>\\10.12.11.20\TFO.FAIT.Share\#A04_유지보수\3층통신실 서버 하드웨어및 업데이트현황표</v>
      </c>
    </row>
    <row r="1679" spans="1:1" x14ac:dyDescent="0.4">
      <c r="A1679" t="str">
        <f>HYPERLINK("\\10.12.11.20\TFO.FAIT.Share\#A04_유지보수\IZEX넷헬퍼서버_분기별점검표")</f>
        <v>\\10.12.11.20\TFO.FAIT.Share\#A04_유지보수\IZEX넷헬퍼서버_분기별점검표</v>
      </c>
    </row>
    <row r="1680" spans="1:1" x14ac:dyDescent="0.4">
      <c r="A1680" t="str">
        <f>HYPERLINK("\\10.12.11.20\TFO.FAIT.Share\#A04_유지보수\MES")</f>
        <v>\\10.12.11.20\TFO.FAIT.Share\#A04_유지보수\MES</v>
      </c>
    </row>
    <row r="1681" spans="1:1" x14ac:dyDescent="0.4">
      <c r="A1681" t="str">
        <f>HYPERLINK("\\10.12.11.20\TFO.FAIT.Share\#A04_유지보수\서버실 점검_정희왕님")</f>
        <v>\\10.12.11.20\TFO.FAIT.Share\#A04_유지보수\서버실 점검_정희왕님</v>
      </c>
    </row>
    <row r="1682" spans="1:1" x14ac:dyDescent="0.4">
      <c r="A1682" t="str">
        <f>HYPERLINK("\\10.12.11.20\TFO.FAIT.Share\#A04_유지보수\서버정보")</f>
        <v>\\10.12.11.20\TFO.FAIT.Share\#A04_유지보수\서버정보</v>
      </c>
    </row>
    <row r="1683" spans="1:1" x14ac:dyDescent="0.4">
      <c r="A1683" t="str">
        <f>HYPERLINK("\\10.12.11.20\TFO.FAIT.Share\#A04_유지보수\유지보수체계수립")</f>
        <v>\\10.12.11.20\TFO.FAIT.Share\#A04_유지보수\유지보수체계수립</v>
      </c>
    </row>
    <row r="1684" spans="1:1" x14ac:dyDescent="0.4">
      <c r="A1684" t="str">
        <f>HYPERLINK("\\10.12.11.20\TFO.FAIT.Share\#A05_비용처리\2021년_NSC")</f>
        <v>\\10.12.11.20\TFO.FAIT.Share\#A05_비용처리\2021년_NSC</v>
      </c>
    </row>
    <row r="1685" spans="1:1" x14ac:dyDescent="0.4">
      <c r="A1685" t="str">
        <f>HYPERLINK("\\10.12.11.20\TFO.FAIT.Share\#A05_비용처리\2021년_출장")</f>
        <v>\\10.12.11.20\TFO.FAIT.Share\#A05_비용처리\2021년_출장</v>
      </c>
    </row>
    <row r="1686" spans="1:1" x14ac:dyDescent="0.4">
      <c r="A1686" t="str">
        <f>HYPERLINK("\\10.12.11.20\TFO.FAIT.Share\#A05_비용처리\IT 필요경비")</f>
        <v>\\10.12.11.20\TFO.FAIT.Share\#A05_비용처리\IT 필요경비</v>
      </c>
    </row>
    <row r="1687" spans="1:1" x14ac:dyDescent="0.4">
      <c r="A1687" t="str">
        <f>HYPERLINK("\\10.12.11.20\TFO.FAIT.Share\#A05_비용처리\2021년_NSC\2021.01")</f>
        <v>\\10.12.11.20\TFO.FAIT.Share\#A05_비용처리\2021년_NSC\2021.01</v>
      </c>
    </row>
    <row r="1688" spans="1:1" x14ac:dyDescent="0.4">
      <c r="A1688" t="str">
        <f>HYPERLINK("\\10.12.11.20\TFO.FAIT.Share\#A05_비용처리\2021년_NSC\2021.02")</f>
        <v>\\10.12.11.20\TFO.FAIT.Share\#A05_비용처리\2021년_NSC\2021.02</v>
      </c>
    </row>
    <row r="1689" spans="1:1" x14ac:dyDescent="0.4">
      <c r="A1689" t="str">
        <f>HYPERLINK("\\10.12.11.20\TFO.FAIT.Share\#A05_비용처리\2021년_NSC\2021.03")</f>
        <v>\\10.12.11.20\TFO.FAIT.Share\#A05_비용처리\2021년_NSC\2021.03</v>
      </c>
    </row>
    <row r="1690" spans="1:1" x14ac:dyDescent="0.4">
      <c r="A1690" t="str">
        <f>HYPERLINK("\\10.12.11.20\TFO.FAIT.Share\#A05_비용처리\2021년_NSC\2021.04")</f>
        <v>\\10.12.11.20\TFO.FAIT.Share\#A05_비용처리\2021년_NSC\2021.04</v>
      </c>
    </row>
    <row r="1691" spans="1:1" x14ac:dyDescent="0.4">
      <c r="A1691" t="str">
        <f>HYPERLINK("\\10.12.11.20\TFO.FAIT.Share\#A05_비용처리\2021년_NSC\2021.05")</f>
        <v>\\10.12.11.20\TFO.FAIT.Share\#A05_비용처리\2021년_NSC\2021.05</v>
      </c>
    </row>
    <row r="1692" spans="1:1" x14ac:dyDescent="0.4">
      <c r="A1692" t="str">
        <f>HYPERLINK("\\10.12.11.20\TFO.FAIT.Share\#A05_비용처리\2021년_NSC\2021.06")</f>
        <v>\\10.12.11.20\TFO.FAIT.Share\#A05_비용처리\2021년_NSC\2021.06</v>
      </c>
    </row>
    <row r="1693" spans="1:1" x14ac:dyDescent="0.4">
      <c r="A1693" t="str">
        <f>HYPERLINK("\\10.12.11.20\TFO.FAIT.Share\#A05_비용처리\2021년_NSC\2021.07")</f>
        <v>\\10.12.11.20\TFO.FAIT.Share\#A05_비용처리\2021년_NSC\2021.07</v>
      </c>
    </row>
    <row r="1694" spans="1:1" x14ac:dyDescent="0.4">
      <c r="A1694" t="str">
        <f>HYPERLINK("\\10.12.11.20\TFO.FAIT.Share\#A05_비용처리\2021년_NSC\2021.08")</f>
        <v>\\10.12.11.20\TFO.FAIT.Share\#A05_비용처리\2021년_NSC\2021.08</v>
      </c>
    </row>
    <row r="1695" spans="1:1" x14ac:dyDescent="0.4">
      <c r="A1695" t="str">
        <f>HYPERLINK("\\10.12.11.20\TFO.FAIT.Share\#A05_비용처리\2021년_NSC\2021.09")</f>
        <v>\\10.12.11.20\TFO.FAIT.Share\#A05_비용처리\2021년_NSC\2021.09</v>
      </c>
    </row>
    <row r="1696" spans="1:1" x14ac:dyDescent="0.4">
      <c r="A1696" t="str">
        <f>HYPERLINK("\\10.12.11.20\TFO.FAIT.Share\#A05_비용처리\2021년_NSC\2021.10")</f>
        <v>\\10.12.11.20\TFO.FAIT.Share\#A05_비용처리\2021년_NSC\2021.10</v>
      </c>
    </row>
    <row r="1697" spans="1:1" x14ac:dyDescent="0.4">
      <c r="A1697" t="str">
        <f>HYPERLINK("\\10.12.11.20\TFO.FAIT.Share\#A05_비용처리\2021년_NSC\2021.11")</f>
        <v>\\10.12.11.20\TFO.FAIT.Share\#A05_비용처리\2021년_NSC\2021.11</v>
      </c>
    </row>
    <row r="1698" spans="1:1" x14ac:dyDescent="0.4">
      <c r="A1698" t="str">
        <f>HYPERLINK("\\10.12.11.20\TFO.FAIT.Share\#A05_비용처리\2021년_NSC\2021.12")</f>
        <v>\\10.12.11.20\TFO.FAIT.Share\#A05_비용처리\2021년_NSC\2021.12</v>
      </c>
    </row>
    <row r="1699" spans="1:1" x14ac:dyDescent="0.4">
      <c r="A1699" t="str">
        <f>HYPERLINK("\\10.12.11.20\TFO.FAIT.Share\#A05_비용처리\2021년_NSC\2022.01")</f>
        <v>\\10.12.11.20\TFO.FAIT.Share\#A05_비용처리\2021년_NSC\2022.01</v>
      </c>
    </row>
    <row r="1700" spans="1:1" x14ac:dyDescent="0.4">
      <c r="A1700" t="str">
        <f>HYPERLINK("\\10.12.11.20\TFO.FAIT.Share\#A05_비용처리\2021년_NSC\2022.02")</f>
        <v>\\10.12.11.20\TFO.FAIT.Share\#A05_비용처리\2021년_NSC\2022.02</v>
      </c>
    </row>
    <row r="1701" spans="1:1" x14ac:dyDescent="0.4">
      <c r="A1701" t="str">
        <f>HYPERLINK("\\10.12.11.20\TFO.FAIT.Share\#A05_비용처리\2021년_NSC\2021.06\교통비")</f>
        <v>\\10.12.11.20\TFO.FAIT.Share\#A05_비용처리\2021년_NSC\2021.06\교통비</v>
      </c>
    </row>
    <row r="1702" spans="1:1" x14ac:dyDescent="0.4">
      <c r="A1702" t="str">
        <f>HYPERLINK("\\10.12.11.20\TFO.FAIT.Share\#A05_비용처리\2021년_NSC\2021.07\교통비")</f>
        <v>\\10.12.11.20\TFO.FAIT.Share\#A05_비용처리\2021년_NSC\2021.07\교통비</v>
      </c>
    </row>
    <row r="1703" spans="1:1" x14ac:dyDescent="0.4">
      <c r="A1703" t="str">
        <f>HYPERLINK("\\10.12.11.20\TFO.FAIT.Share\#A05_비용처리\2021년_NSC\2021.08\교통비")</f>
        <v>\\10.12.11.20\TFO.FAIT.Share\#A05_비용처리\2021년_NSC\2021.08\교통비</v>
      </c>
    </row>
    <row r="1704" spans="1:1" x14ac:dyDescent="0.4">
      <c r="A1704" t="str">
        <f>HYPERLINK("\\10.12.11.20\TFO.FAIT.Share\#A05_비용처리\2021년_NSC\2021.09\교통비")</f>
        <v>\\10.12.11.20\TFO.FAIT.Share\#A05_비용처리\2021년_NSC\2021.09\교통비</v>
      </c>
    </row>
    <row r="1705" spans="1:1" x14ac:dyDescent="0.4">
      <c r="A1705" t="str">
        <f>HYPERLINK("\\10.12.11.20\TFO.FAIT.Share\#A05_비용처리\2021년_NSC\2021.10\교통비")</f>
        <v>\\10.12.11.20\TFO.FAIT.Share\#A05_비용처리\2021년_NSC\2021.10\교통비</v>
      </c>
    </row>
    <row r="1706" spans="1:1" x14ac:dyDescent="0.4">
      <c r="A1706" t="str">
        <f>HYPERLINK("\\10.12.11.20\TFO.FAIT.Share\#A05_비용처리\2021년_출장\2021년")</f>
        <v>\\10.12.11.20\TFO.FAIT.Share\#A05_비용처리\2021년_출장\2021년</v>
      </c>
    </row>
    <row r="1707" spans="1:1" x14ac:dyDescent="0.4">
      <c r="A1707" t="str">
        <f>HYPERLINK("\\10.12.11.20\TFO.FAIT.Share\#A05_비용처리\2021년_출장\2022년")</f>
        <v>\\10.12.11.20\TFO.FAIT.Share\#A05_비용처리\2021년_출장\2022년</v>
      </c>
    </row>
    <row r="1708" spans="1:1" x14ac:dyDescent="0.4">
      <c r="A1708" t="str">
        <f>HYPERLINK("\\10.12.11.20\TFO.FAIT.Share\#A05_비용처리\2021년_출장\2022년\2.25")</f>
        <v>\\10.12.11.20\TFO.FAIT.Share\#A05_비용처리\2021년_출장\2022년\2.25</v>
      </c>
    </row>
    <row r="1709" spans="1:1" x14ac:dyDescent="0.4">
      <c r="A1709" t="str">
        <f>HYPERLINK("\\10.12.11.20\TFO.FAIT.Share\#A06_인수인계\SFA WMS 인수인계")</f>
        <v>\\10.12.11.20\TFO.FAIT.Share\#A06_인수인계\SFA WMS 인수인계</v>
      </c>
    </row>
    <row r="1710" spans="1:1" x14ac:dyDescent="0.4">
      <c r="A1710" t="str">
        <f>HYPERLINK("\\10.12.11.20\TFO.FAIT.Share\#A06_인수인계\업무공유")</f>
        <v>\\10.12.11.20\TFO.FAIT.Share\#A06_인수인계\업무공유</v>
      </c>
    </row>
    <row r="1711" spans="1:1" x14ac:dyDescent="0.4">
      <c r="A1711" t="str">
        <f>HYPERLINK("\\10.12.11.20\TFO.FAIT.Share\#A06_인수인계\이어카운팅")</f>
        <v>\\10.12.11.20\TFO.FAIT.Share\#A06_인수인계\이어카운팅</v>
      </c>
    </row>
    <row r="1712" spans="1:1" x14ac:dyDescent="0.4">
      <c r="A1712" t="str">
        <f>HYPERLINK("\\10.12.11.20\TFO.FAIT.Share\#A06_인수인계\임영두(2021.09.30)")</f>
        <v>\\10.12.11.20\TFO.FAIT.Share\#A06_인수인계\임영두(2021.09.30)</v>
      </c>
    </row>
    <row r="1713" spans="1:1" x14ac:dyDescent="0.4">
      <c r="A1713" t="str">
        <f>HYPERLINK("\\10.12.11.20\TFO.FAIT.Share\#A06_인수인계\최영범 인수인계 파일")</f>
        <v>\\10.12.11.20\TFO.FAIT.Share\#A06_인수인계\최영범 인수인계 파일</v>
      </c>
    </row>
    <row r="1714" spans="1:1" x14ac:dyDescent="0.4">
      <c r="A1714" t="str">
        <f>HYPERLINK("\\10.12.11.20\TFO.FAIT.Share\#A06_인수인계\SFA WMS 인수인계\수입광섬유 관련 메뉴얼")</f>
        <v>\\10.12.11.20\TFO.FAIT.Share\#A06_인수인계\SFA WMS 인수인계\수입광섬유 관련 메뉴얼</v>
      </c>
    </row>
    <row r="1715" spans="1:1" x14ac:dyDescent="0.4">
      <c r="A1715" t="str">
        <f>HYPERLINK("\\10.12.11.20\TFO.FAIT.Share\#A06_인수인계\SFA WMS 인수인계\업무관련 텍스트")</f>
        <v>\\10.12.11.20\TFO.FAIT.Share\#A06_인수인계\SFA WMS 인수인계\업무관련 텍스트</v>
      </c>
    </row>
    <row r="1716" spans="1:1" x14ac:dyDescent="0.4">
      <c r="A1716" t="str">
        <f>HYPERLINK("\\10.12.11.20\TFO.FAIT.Share\#A06_인수인계\업무공유\오라클")</f>
        <v>\\10.12.11.20\TFO.FAIT.Share\#A06_인수인계\업무공유\오라클</v>
      </c>
    </row>
    <row r="1717" spans="1:1" x14ac:dyDescent="0.4">
      <c r="A1717" t="str">
        <f>HYPERLINK("\\10.12.11.20\TFO.FAIT.Share\#A06_인수인계\이어카운팅\KT M모바일")</f>
        <v>\\10.12.11.20\TFO.FAIT.Share\#A06_인수인계\이어카운팅\KT M모바일</v>
      </c>
    </row>
    <row r="1718" spans="1:1" x14ac:dyDescent="0.4">
      <c r="A1718" t="str">
        <f>HYPERLINK("\\10.12.11.20\TFO.FAIT.Share\#A06_인수인계\이어카운팅\프레버소프트 유지보수")</f>
        <v>\\10.12.11.20\TFO.FAIT.Share\#A06_인수인계\이어카운팅\프레버소프트 유지보수</v>
      </c>
    </row>
    <row r="1719" spans="1:1" x14ac:dyDescent="0.4">
      <c r="A1719" t="str">
        <f>HYPERLINK("\\10.12.11.20\TFO.FAIT.Share\#A06_인수인계\최영범 인수인계 파일\IT팀 파일 송부_201230")</f>
        <v>\\10.12.11.20\TFO.FAIT.Share\#A06_인수인계\최영범 인수인계 파일\IT팀 파일 송부_201230</v>
      </c>
    </row>
    <row r="1720" spans="1:1" x14ac:dyDescent="0.4">
      <c r="A1720" t="str">
        <f>HYPERLINK("\\10.12.11.20\TFO.FAIT.Share\#A06_인수인계\최영범 인수인계 파일\IT팀 파일 송부_201230\PDF 편집기(ezPDF)")</f>
        <v>\\10.12.11.20\TFO.FAIT.Share\#A06_인수인계\최영범 인수인계 파일\IT팀 파일 송부_201230\PDF 편집기(ezPDF)</v>
      </c>
    </row>
    <row r="1721" spans="1:1" x14ac:dyDescent="0.4">
      <c r="A1721" t="str">
        <f>HYPERLINK("\\10.12.11.20\TFO.FAIT.Share\#A06_인수인계\최영범 인수인계 파일\IT팀 파일 송부_201230\★소프트웨어 구매 (매년)")</f>
        <v>\\10.12.11.20\TFO.FAIT.Share\#A06_인수인계\최영범 인수인계 파일\IT팀 파일 송부_201230\★소프트웨어 구매 (매년)</v>
      </c>
    </row>
    <row r="1722" spans="1:1" x14ac:dyDescent="0.4">
      <c r="A1722" t="str">
        <f>HYPERLINK("\\10.12.11.20\TFO.FAIT.Share\#A06_인수인계\최영범 인수인계 파일\IT팀 파일 송부_201230\PDF 편집기(ezPDF)\170530(총괄 20EA) 구매")</f>
        <v>\\10.12.11.20\TFO.FAIT.Share\#A06_인수인계\최영범 인수인계 파일\IT팀 파일 송부_201230\PDF 편집기(ezPDF)\170530(총괄 20EA) 구매</v>
      </c>
    </row>
    <row r="1723" spans="1:1" x14ac:dyDescent="0.4">
      <c r="A1723" t="str">
        <f>HYPERLINK("\\10.12.11.20\TFO.FAIT.Share\#A06_인수인계\최영범 인수인계 파일\IT팀 파일 송부_201230\PDF 편집기(ezPDF)\180403(광섬유설비팀_4EA) 발주")</f>
        <v>\\10.12.11.20\TFO.FAIT.Share\#A06_인수인계\최영범 인수인계 파일\IT팀 파일 송부_201230\PDF 편집기(ezPDF)\180403(광섬유설비팀_4EA) 발주</v>
      </c>
    </row>
    <row r="1724" spans="1:1" x14ac:dyDescent="0.4">
      <c r="A1724" t="str">
        <f>HYPERLINK("\\10.12.11.20\TFO.FAIT.Share\#A06_인수인계\최영범 인수인계 파일\IT팀 파일 송부_201230\PDF 편집기(ezPDF)\○ 사용자 조회")</f>
        <v>\\10.12.11.20\TFO.FAIT.Share\#A06_인수인계\최영범 인수인계 파일\IT팀 파일 송부_201230\PDF 편집기(ezPDF)\○ 사용자 조회</v>
      </c>
    </row>
    <row r="1725" spans="1:1" x14ac:dyDescent="0.4">
      <c r="A1725" t="str">
        <f>HYPERLINK("\\10.12.11.20\TFO.FAIT.Share\#A06_인수인계\최영범 인수인계 파일\IT팀 파일 송부_201230\PDF 편집기(ezPDF)\● ezPDF Editor 3.0 영구라이센스")</f>
        <v>\\10.12.11.20\TFO.FAIT.Share\#A06_인수인계\최영범 인수인계 파일\IT팀 파일 송부_201230\PDF 편집기(ezPDF)\● ezPDF Editor 3.0 영구라이센스</v>
      </c>
    </row>
    <row r="1726" spans="1:1" x14ac:dyDescent="0.4">
      <c r="A1726" t="str">
        <f>HYPERLINK("\\10.12.11.20\TFO.FAIT.Share\#A06_인수인계\최영범 인수인계 파일\IT팀 파일 송부_201230\PDF 편집기(ezPDF)\○ 사용자 조회\180508")</f>
        <v>\\10.12.11.20\TFO.FAIT.Share\#A06_인수인계\최영범 인수인계 파일\IT팀 파일 송부_201230\PDF 편집기(ezPDF)\○ 사용자 조회\180508</v>
      </c>
    </row>
    <row r="1727" spans="1:1" x14ac:dyDescent="0.4">
      <c r="A1727" t="str">
        <f>HYPERLINK("\\10.12.11.20\TFO.FAIT.Share\#A06_인수인계\최영범 인수인계 파일\IT팀 파일 송부_201230\PDF 편집기(ezPDF)\● ezPDF Editor 3.0 영구라이센스\사진")</f>
        <v>\\10.12.11.20\TFO.FAIT.Share\#A06_인수인계\최영범 인수인계 파일\IT팀 파일 송부_201230\PDF 편집기(ezPDF)\● ezPDF Editor 3.0 영구라이센스\사진</v>
      </c>
    </row>
    <row r="1728" spans="1:1" x14ac:dyDescent="0.4">
      <c r="A1728" t="str">
        <f>HYPERLINK("\\10.12.11.20\TFO.FAIT.Share\#A06_인수인계\최영범 인수인계 파일\IT팀 파일 송부_201230\★소프트웨어 구매 (매년)\2015")</f>
        <v>\\10.12.11.20\TFO.FAIT.Share\#A06_인수인계\최영범 인수인계 파일\IT팀 파일 송부_201230\★소프트웨어 구매 (매년)\2015</v>
      </c>
    </row>
    <row r="1729" spans="1:1" x14ac:dyDescent="0.4">
      <c r="A1729" t="str">
        <f>HYPERLINK("\\10.12.11.20\TFO.FAIT.Share\#A06_인수인계\최영범 인수인계 파일\IT팀 파일 송부_201230\★소프트웨어 구매 (매년)\2016")</f>
        <v>\\10.12.11.20\TFO.FAIT.Share\#A06_인수인계\최영범 인수인계 파일\IT팀 파일 송부_201230\★소프트웨어 구매 (매년)\2016</v>
      </c>
    </row>
    <row r="1730" spans="1:1" x14ac:dyDescent="0.4">
      <c r="A1730" t="str">
        <f>HYPERLINK("\\10.12.11.20\TFO.FAIT.Share\#A06_인수인계\최영범 인수인계 파일\IT팀 파일 송부_201230\★소프트웨어 구매 (매년)\2017")</f>
        <v>\\10.12.11.20\TFO.FAIT.Share\#A06_인수인계\최영범 인수인계 파일\IT팀 파일 송부_201230\★소프트웨어 구매 (매년)\2017</v>
      </c>
    </row>
    <row r="1731" spans="1:1" x14ac:dyDescent="0.4">
      <c r="A1731" t="str">
        <f>HYPERLINK("\\10.12.11.20\TFO.FAIT.Share\#A06_인수인계\최영범 인수인계 파일\IT팀 파일 송부_201230\★소프트웨어 구매 (매년)\2018")</f>
        <v>\\10.12.11.20\TFO.FAIT.Share\#A06_인수인계\최영범 인수인계 파일\IT팀 파일 송부_201230\★소프트웨어 구매 (매년)\2018</v>
      </c>
    </row>
    <row r="1732" spans="1:1" x14ac:dyDescent="0.4">
      <c r="A1732" t="str">
        <f>HYPERLINK("\\10.12.11.20\TFO.FAIT.Share\#A06_인수인계\최영범 인수인계 파일\IT팀 파일 송부_201230\★소프트웨어 구매 (매년)\2019")</f>
        <v>\\10.12.11.20\TFO.FAIT.Share\#A06_인수인계\최영범 인수인계 파일\IT팀 파일 송부_201230\★소프트웨어 구매 (매년)\2019</v>
      </c>
    </row>
    <row r="1733" spans="1:1" x14ac:dyDescent="0.4">
      <c r="A1733" t="str">
        <f>HYPERLINK("\\10.12.11.20\TFO.FAIT.Share\#A06_인수인계\최영범 인수인계 파일\IT팀 파일 송부_201230\★소프트웨어 구매 (매년)\2020")</f>
        <v>\\10.12.11.20\TFO.FAIT.Share\#A06_인수인계\최영범 인수인계 파일\IT팀 파일 송부_201230\★소프트웨어 구매 (매년)\2020</v>
      </c>
    </row>
    <row r="1734" spans="1:1" x14ac:dyDescent="0.4">
      <c r="A1734" t="str">
        <f>HYPERLINK("\\10.12.11.20\TFO.FAIT.Share\#A06_인수인계\최영범 인수인계 파일\IT팀 파일 송부_201230\★소프트웨어 구매 (매년)\MS사 EA,SCE 계약 양도양수_2006")</f>
        <v>\\10.12.11.20\TFO.FAIT.Share\#A06_인수인계\최영범 인수인계 파일\IT팀 파일 송부_201230\★소프트웨어 구매 (매년)\MS사 EA,SCE 계약 양도양수_2006</v>
      </c>
    </row>
    <row r="1735" spans="1:1" x14ac:dyDescent="0.4">
      <c r="A1735" t="str">
        <f>HYPERLINK("\\10.12.11.20\TFO.FAIT.Share\#A06_인수인계\최영범 인수인계 파일\IT팀 파일 송부_201230\★소프트웨어 구매 (매년)\2016\AutoCAD")</f>
        <v>\\10.12.11.20\TFO.FAIT.Share\#A06_인수인계\최영범 인수인계 파일\IT팀 파일 송부_201230\★소프트웨어 구매 (매년)\2016\AutoCAD</v>
      </c>
    </row>
    <row r="1736" spans="1:1" x14ac:dyDescent="0.4">
      <c r="A1736" t="str">
        <f>HYPERLINK("\\10.12.11.20\TFO.FAIT.Share\#A06_인수인계\최영범 인수인계 파일\IT팀 파일 송부_201230\★소프트웨어 구매 (매년)\2016\AutoCAD\Autodsesk 20160415 구매")</f>
        <v>\\10.12.11.20\TFO.FAIT.Share\#A06_인수인계\최영범 인수인계 파일\IT팀 파일 송부_201230\★소프트웨어 구매 (매년)\2016\AutoCAD\Autodsesk 20160415 구매</v>
      </c>
    </row>
    <row r="1737" spans="1:1" x14ac:dyDescent="0.4">
      <c r="A1737" t="str">
        <f>HYPERLINK("\\10.12.11.20\TFO.FAIT.Share\#A06_인수인계\최영범 인수인계 파일\IT팀 파일 송부_201230\★소프트웨어 구매 (매년)\2016\AutoCAD\견적서")</f>
        <v>\\10.12.11.20\TFO.FAIT.Share\#A06_인수인계\최영범 인수인계 파일\IT팀 파일 송부_201230\★소프트웨어 구매 (매년)\2016\AutoCAD\견적서</v>
      </c>
    </row>
    <row r="1738" spans="1:1" x14ac:dyDescent="0.4">
      <c r="A1738" t="str">
        <f>HYPERLINK("\\10.12.11.20\TFO.FAIT.Share\#A06_인수인계\최영범 인수인계 파일\IT팀 파일 송부_201230\★소프트웨어 구매 (매년)\2016\AutoCAD\발주서")</f>
        <v>\\10.12.11.20\TFO.FAIT.Share\#A06_인수인계\최영범 인수인계 파일\IT팀 파일 송부_201230\★소프트웨어 구매 (매년)\2016\AutoCAD\발주서</v>
      </c>
    </row>
    <row r="1739" spans="1:1" x14ac:dyDescent="0.4">
      <c r="A1739" t="str">
        <f>HYPERLINK("\\10.12.11.20\TFO.FAIT.Share\#A06_인수인계\최영범 인수인계 파일\IT팀 파일 송부_201230\★소프트웨어 구매 (매년)\2017\발주")</f>
        <v>\\10.12.11.20\TFO.FAIT.Share\#A06_인수인계\최영범 인수인계 파일\IT팀 파일 송부_201230\★소프트웨어 구매 (매년)\2017\발주</v>
      </c>
    </row>
    <row r="1740" spans="1:1" x14ac:dyDescent="0.4">
      <c r="A1740" t="str">
        <f>HYPERLINK("\\10.12.11.20\TFO.FAIT.Share\#A06_인수인계\최영범 인수인계 파일\IT팀 파일 송부_201230\★소프트웨어 구매 (매년)\2019\견적")</f>
        <v>\\10.12.11.20\TFO.FAIT.Share\#A06_인수인계\최영범 인수인계 파일\IT팀 파일 송부_201230\★소프트웨어 구매 (매년)\2019\견적</v>
      </c>
    </row>
    <row r="1741" spans="1:1" x14ac:dyDescent="0.4">
      <c r="A1741" t="str">
        <f>HYPERLINK("\\10.12.11.20\TFO.FAIT.Share\#A06_인수인계\최영범 인수인계 파일\IT팀 파일 송부_201230\★소프트웨어 구매 (매년)\2020\견적")</f>
        <v>\\10.12.11.20\TFO.FAIT.Share\#A06_인수인계\최영범 인수인계 파일\IT팀 파일 송부_201230\★소프트웨어 구매 (매년)\2020\견적</v>
      </c>
    </row>
    <row r="1742" spans="1:1" x14ac:dyDescent="0.4">
      <c r="A1742" t="str">
        <f>HYPERLINK("\\10.12.11.20\TFO.FAIT.Share\#A06_인수인계\최영범 인수인계 파일\IT팀 파일 송부_201230\★소프트웨어 구매 (매년)\2020\발주서")</f>
        <v>\\10.12.11.20\TFO.FAIT.Share\#A06_인수인계\최영범 인수인계 파일\IT팀 파일 송부_201230\★소프트웨어 구매 (매년)\2020\발주서</v>
      </c>
    </row>
    <row r="1743" spans="1:1" x14ac:dyDescent="0.4">
      <c r="A1743" t="str">
        <f>HYPERLINK("\\10.12.11.20\TFO.FAIT.Share\#B01_매뉴얼\MES 자료")</f>
        <v>\\10.12.11.20\TFO.FAIT.Share\#B01_매뉴얼\MES 자료</v>
      </c>
    </row>
    <row r="1744" spans="1:1" x14ac:dyDescent="0.4">
      <c r="A1744" t="str">
        <f>HYPERLINK("\\10.12.11.20\TFO.FAIT.Share\#B01_매뉴얼\Microsoft 365")</f>
        <v>\\10.12.11.20\TFO.FAIT.Share\#B01_매뉴얼\Microsoft 365</v>
      </c>
    </row>
    <row r="1745" spans="1:1" x14ac:dyDescent="0.4">
      <c r="A1745" t="str">
        <f>HYPERLINK("\\10.12.11.20\TFO.FAIT.Share\#B01_매뉴얼\Nethelper")</f>
        <v>\\10.12.11.20\TFO.FAIT.Share\#B01_매뉴얼\Nethelper</v>
      </c>
    </row>
    <row r="1746" spans="1:1" x14ac:dyDescent="0.4">
      <c r="A1746" t="str">
        <f>HYPERLINK("\\10.12.11.20\TFO.FAIT.Share\#B01_매뉴얼\OPC Server 매뉴얼")</f>
        <v>\\10.12.11.20\TFO.FAIT.Share\#B01_매뉴얼\OPC Server 매뉴얼</v>
      </c>
    </row>
    <row r="1747" spans="1:1" x14ac:dyDescent="0.4">
      <c r="A1747" t="str">
        <f>HYPERLINK("\\10.12.11.20\TFO.FAIT.Share\#B01_매뉴얼\SAP 설치 매뉴얼")</f>
        <v>\\10.12.11.20\TFO.FAIT.Share\#B01_매뉴얼\SAP 설치 매뉴얼</v>
      </c>
    </row>
    <row r="1748" spans="1:1" x14ac:dyDescent="0.4">
      <c r="A1748" t="str">
        <f>HYPERLINK("\\10.12.11.20\TFO.FAIT.Share\#B01_매뉴얼\TFO WMS")</f>
        <v>\\10.12.11.20\TFO.FAIT.Share\#B01_매뉴얼\TFO WMS</v>
      </c>
    </row>
    <row r="1749" spans="1:1" x14ac:dyDescent="0.4">
      <c r="A1749" t="str">
        <f>HYPERLINK("\\10.12.11.20\TFO.FAIT.Share\#B01_매뉴얼\그룹웨어")</f>
        <v>\\10.12.11.20\TFO.FAIT.Share\#B01_매뉴얼\그룹웨어</v>
      </c>
    </row>
    <row r="1750" spans="1:1" x14ac:dyDescent="0.4">
      <c r="A1750" t="str">
        <f>HYPERLINK("\\10.12.11.20\TFO.FAIT.Share\#B01_매뉴얼\대한광통신아웃룩")</f>
        <v>\\10.12.11.20\TFO.FAIT.Share\#B01_매뉴얼\대한광통신아웃룩</v>
      </c>
    </row>
    <row r="1751" spans="1:1" x14ac:dyDescent="0.4">
      <c r="A1751" t="str">
        <f>HYPERLINK("\\10.12.11.20\TFO.FAIT.Share\#B01_매뉴얼\무선컨트롤러")</f>
        <v>\\10.12.11.20\TFO.FAIT.Share\#B01_매뉴얼\무선컨트롤러</v>
      </c>
    </row>
    <row r="1752" spans="1:1" x14ac:dyDescent="0.4">
      <c r="A1752" t="str">
        <f>HYPERLINK("\\10.12.11.20\TFO.FAIT.Share\#B01_매뉴얼\아웃룩 설정 매뉴얼")</f>
        <v>\\10.12.11.20\TFO.FAIT.Share\#B01_매뉴얼\아웃룩 설정 매뉴얼</v>
      </c>
    </row>
    <row r="1753" spans="1:1" x14ac:dyDescent="0.4">
      <c r="A1753" t="str">
        <f>HYPERLINK("\\10.12.11.20\TFO.FAIT.Share\#B01_매뉴얼\안산 EAP 매뉴얼")</f>
        <v>\\10.12.11.20\TFO.FAIT.Share\#B01_매뉴얼\안산 EAP 매뉴얼</v>
      </c>
    </row>
    <row r="1754" spans="1:1" x14ac:dyDescent="0.4">
      <c r="A1754" t="str">
        <f>HYPERLINK("\\10.12.11.20\TFO.FAIT.Share\#B01_매뉴얼\안산 EMI 매뉴얼")</f>
        <v>\\10.12.11.20\TFO.FAIT.Share\#B01_매뉴얼\안산 EMI 매뉴얼</v>
      </c>
    </row>
    <row r="1755" spans="1:1" x14ac:dyDescent="0.4">
      <c r="A1755" t="str">
        <f>HYPERLINK("\\10.12.11.20\TFO.FAIT.Share\#B01_매뉴얼\안산 FMB 매뉴얼")</f>
        <v>\\10.12.11.20\TFO.FAIT.Share\#B01_매뉴얼\안산 FMB 매뉴얼</v>
      </c>
    </row>
    <row r="1756" spans="1:1" x14ac:dyDescent="0.4">
      <c r="A1756" t="str">
        <f>HYPERLINK("\\10.12.11.20\TFO.FAIT.Share\#B01_매뉴얼\안산 MES 개발환경 구축 매뉴얼")</f>
        <v>\\10.12.11.20\TFO.FAIT.Share\#B01_매뉴얼\안산 MES 개발환경 구축 매뉴얼</v>
      </c>
    </row>
    <row r="1757" spans="1:1" x14ac:dyDescent="0.4">
      <c r="A1757" t="str">
        <f>HYPERLINK("\\10.12.11.20\TFO.FAIT.Share\#B01_매뉴얼\안산 MES 설치 매뉴얼")</f>
        <v>\\10.12.11.20\TFO.FAIT.Share\#B01_매뉴얼\안산 MES 설치 매뉴얼</v>
      </c>
    </row>
    <row r="1758" spans="1:1" x14ac:dyDescent="0.4">
      <c r="A1758" t="str">
        <f>HYPERLINK("\\10.12.11.20\TFO.FAIT.Share\#B01_매뉴얼\예산 MES 매뉴얼")</f>
        <v>\\10.12.11.20\TFO.FAIT.Share\#B01_매뉴얼\예산 MES 매뉴얼</v>
      </c>
    </row>
    <row r="1759" spans="1:1" x14ac:dyDescent="0.4">
      <c r="A1759" t="str">
        <f>HYPERLINK("\\10.12.11.20\TFO.FAIT.Share\#B01_매뉴얼\프린터기")</f>
        <v>\\10.12.11.20\TFO.FAIT.Share\#B01_매뉴얼\프린터기</v>
      </c>
    </row>
    <row r="1760" spans="1:1" x14ac:dyDescent="0.4">
      <c r="A1760" t="str">
        <f>HYPERLINK("\\10.12.11.20\TFO.FAIT.Share\#B01_매뉴얼\화상회의매뉴얼")</f>
        <v>\\10.12.11.20\TFO.FAIT.Share\#B01_매뉴얼\화상회의매뉴얼</v>
      </c>
    </row>
    <row r="1761" spans="1:1" x14ac:dyDescent="0.4">
      <c r="A1761" t="str">
        <f>HYPERLINK("\\10.12.11.20\TFO.FAIT.Share\#B01_매뉴얼\OPC Server 매뉴얼\Keqware OPC 매뉴얼")</f>
        <v>\\10.12.11.20\TFO.FAIT.Share\#B01_매뉴얼\OPC Server 매뉴얼\Keqware OPC 매뉴얼</v>
      </c>
    </row>
    <row r="1762" spans="1:1" x14ac:dyDescent="0.4">
      <c r="A1762" t="str">
        <f>HYPERLINK("\\10.12.11.20\TFO.FAIT.Share\#B01_매뉴얼\OPC Server 매뉴얼\다케비시 OPC 매뉴얼")</f>
        <v>\\10.12.11.20\TFO.FAIT.Share\#B01_매뉴얼\OPC Server 매뉴얼\다케비시 OPC 매뉴얼</v>
      </c>
    </row>
    <row r="1763" spans="1:1" x14ac:dyDescent="0.4">
      <c r="A1763" t="str">
        <f>HYPERLINK("\\10.12.11.20\TFO.FAIT.Share\#B01_매뉴얼\안산 EMI 매뉴얼\1. EMI 매뉴얼")</f>
        <v>\\10.12.11.20\TFO.FAIT.Share\#B01_매뉴얼\안산 EMI 매뉴얼\1. EMI 매뉴얼</v>
      </c>
    </row>
    <row r="1764" spans="1:1" x14ac:dyDescent="0.4">
      <c r="A1764" t="str">
        <f>HYPERLINK("\\10.12.11.20\TFO.FAIT.Share\#B01_매뉴얼\안산 FMB 매뉴얼\FMBPlus")</f>
        <v>\\10.12.11.20\TFO.FAIT.Share\#B01_매뉴얼\안산 FMB 매뉴얼\FMBPlus</v>
      </c>
    </row>
    <row r="1765" spans="1:1" x14ac:dyDescent="0.4">
      <c r="A1765" t="str">
        <f>HYPERLINK("\\10.12.11.20\TFO.FAIT.Share\#B01_매뉴얼\안산 FMB 매뉴얼\FMBPlus\FMB 디자이너")</f>
        <v>\\10.12.11.20\TFO.FAIT.Share\#B01_매뉴얼\안산 FMB 매뉴얼\FMBPlus\FMB 디자이너</v>
      </c>
    </row>
    <row r="1766" spans="1:1" x14ac:dyDescent="0.4">
      <c r="A1766" t="str">
        <f>HYPERLINK("\\10.12.11.20\TFO.FAIT.Share\#B01_매뉴얼\안산 MES 개발환경 구축 매뉴얼\인수인계녹음파일")</f>
        <v>\\10.12.11.20\TFO.FAIT.Share\#B01_매뉴얼\안산 MES 개발환경 구축 매뉴얼\인수인계녹음파일</v>
      </c>
    </row>
    <row r="1767" spans="1:1" x14ac:dyDescent="0.4">
      <c r="A1767" t="str">
        <f>HYPERLINK("\\10.12.11.20\TFO.FAIT.Share\#B01_매뉴얼\프린터기\SINDOH_N500_Series_PCL_x32x64_Drv_4.1")</f>
        <v>\\10.12.11.20\TFO.FAIT.Share\#B01_매뉴얼\프린터기\SINDOH_N500_Series_PCL_x32x64_Drv_4.1</v>
      </c>
    </row>
    <row r="1768" spans="1:1" x14ac:dyDescent="0.4">
      <c r="A1768" t="str">
        <f>HYPERLINK("\\10.12.11.20\TFO.FAIT.Share\#B01_매뉴얼\프린터기\SINDOH_N500_Series_PCL_x32x64_Drv_4.1\SINDOH_N500_Series_PCL_x86x64_Drv_4.1")</f>
        <v>\\10.12.11.20\TFO.FAIT.Share\#B01_매뉴얼\프린터기\SINDOH_N500_Series_PCL_x32x64_Drv_4.1\SINDOH_N500_Series_PCL_x86x64_Drv_4.1</v>
      </c>
    </row>
    <row r="1769" spans="1:1" x14ac:dyDescent="0.4">
      <c r="A1769" t="str">
        <f>HYPERLINK("\\10.12.11.20\TFO.FAIT.Share\#B01_매뉴얼\프린터기\SINDOH_N500_Series_PCL_x32x64_Drv_4.1\SINDOH_N500_Series_PCL_x86x64_Drv_4.1\Win_x64")</f>
        <v>\\10.12.11.20\TFO.FAIT.Share\#B01_매뉴얼\프린터기\SINDOH_N500_Series_PCL_x32x64_Drv_4.1\SINDOH_N500_Series_PCL_x86x64_Drv_4.1\Win_x64</v>
      </c>
    </row>
    <row r="1770" spans="1:1" x14ac:dyDescent="0.4">
      <c r="A1770" t="str">
        <f>HYPERLINK("\\10.12.11.20\TFO.FAIT.Share\#C01_프로젝트\AI 바우처")</f>
        <v>\\10.12.11.20\TFO.FAIT.Share\#C01_프로젝트\AI 바우처</v>
      </c>
    </row>
    <row r="1771" spans="1:1" x14ac:dyDescent="0.4">
      <c r="A1771" t="str">
        <f>HYPERLINK("\\10.12.11.20\TFO.FAIT.Share\#C01_프로젝트\M365")</f>
        <v>\\10.12.11.20\TFO.FAIT.Share\#C01_프로젝트\M365</v>
      </c>
    </row>
    <row r="1772" spans="1:1" x14ac:dyDescent="0.4">
      <c r="A1772" t="str">
        <f>HYPERLINK("\\10.12.11.20\TFO.FAIT.Share\#C01_프로젝트\VAD장비자동화")</f>
        <v>\\10.12.11.20\TFO.FAIT.Share\#C01_프로젝트\VAD장비자동화</v>
      </c>
    </row>
    <row r="1773" spans="1:1" x14ac:dyDescent="0.4">
      <c r="A1773" t="str">
        <f>HYPERLINK("\\10.12.11.20\TFO.FAIT.Share\#C01_프로젝트\VPN 리스트")</f>
        <v>\\10.12.11.20\TFO.FAIT.Share\#C01_프로젝트\VPN 리스트</v>
      </c>
    </row>
    <row r="1774" spans="1:1" x14ac:dyDescent="0.4">
      <c r="A1774" t="str">
        <f>HYPERLINK("\\10.12.11.20\TFO.FAIT.Share\#C01_프로젝트\서버룸구축")</f>
        <v>\\10.12.11.20\TFO.FAIT.Share\#C01_프로젝트\서버룸구축</v>
      </c>
    </row>
    <row r="1775" spans="1:1" x14ac:dyDescent="0.4">
      <c r="A1775" t="str">
        <f>HYPERLINK("\\10.12.11.20\TFO.FAIT.Share\#C01_프로젝트\안산 MES 산출물")</f>
        <v>\\10.12.11.20\TFO.FAIT.Share\#C01_프로젝트\안산 MES 산출물</v>
      </c>
    </row>
    <row r="1776" spans="1:1" x14ac:dyDescent="0.4">
      <c r="A1776" t="str">
        <f>HYPERLINK("\\10.12.11.20\TFO.FAIT.Share\#C01_프로젝트\예산공장자동화")</f>
        <v>\\10.12.11.20\TFO.FAIT.Share\#C01_프로젝트\예산공장자동화</v>
      </c>
    </row>
    <row r="1777" spans="1:1" x14ac:dyDescent="0.4">
      <c r="A1777" t="str">
        <f>HYPERLINK("\\10.12.11.20\TFO.FAIT.Share\#C01_프로젝트\프로젝트문서의예")</f>
        <v>\\10.12.11.20\TFO.FAIT.Share\#C01_프로젝트\프로젝트문서의예</v>
      </c>
    </row>
    <row r="1778" spans="1:1" x14ac:dyDescent="0.4">
      <c r="A1778" t="str">
        <f>HYPERLINK("\\10.12.11.20\TFO.FAIT.Share\#C01_프로젝트\AI 바우처\모델링 결과")</f>
        <v>\\10.12.11.20\TFO.FAIT.Share\#C01_프로젝트\AI 바우처\모델링 결과</v>
      </c>
    </row>
    <row r="1779" spans="1:1" x14ac:dyDescent="0.4">
      <c r="A1779" t="str">
        <f>HYPERLINK("\\10.12.11.20\TFO.FAIT.Share\#C01_프로젝트\서버룸구축\국제통신전기 견적서")</f>
        <v>\\10.12.11.20\TFO.FAIT.Share\#C01_프로젝트\서버룸구축\국제통신전기 견적서</v>
      </c>
    </row>
    <row r="1780" spans="1:1" x14ac:dyDescent="0.4">
      <c r="A1780" t="str">
        <f>HYPERLINK("\\10.12.11.20\TFO.FAIT.Share\#C01_프로젝트\서버룸구축\서버")</f>
        <v>\\10.12.11.20\TFO.FAIT.Share\#C01_프로젝트\서버룸구축\서버</v>
      </c>
    </row>
    <row r="1781" spans="1:1" x14ac:dyDescent="0.4">
      <c r="A1781" t="str">
        <f>HYPERLINK("\\10.12.11.20\TFO.FAIT.Share\#C01_프로젝트\안산 MES 산출물\01.프로젝트관리(PM)")</f>
        <v>\\10.12.11.20\TFO.FAIT.Share\#C01_프로젝트\안산 MES 산출물\01.프로젝트관리(PM)</v>
      </c>
    </row>
    <row r="1782" spans="1:1" x14ac:dyDescent="0.4">
      <c r="A1782" t="str">
        <f>HYPERLINK("\\10.12.11.20\TFO.FAIT.Share\#C01_프로젝트\안산 MES 산출물\02.프로젝트구현(IM)")</f>
        <v>\\10.12.11.20\TFO.FAIT.Share\#C01_프로젝트\안산 MES 산출물\02.프로젝트구현(IM)</v>
      </c>
    </row>
    <row r="1783" spans="1:1" x14ac:dyDescent="0.4">
      <c r="A1783" t="str">
        <f>HYPERLINK("\\10.12.11.20\TFO.FAIT.Share\#C01_프로젝트\안산 MES 산출물\9.문서템플릿")</f>
        <v>\\10.12.11.20\TFO.FAIT.Share\#C01_프로젝트\안산 MES 산출물\9.문서템플릿</v>
      </c>
    </row>
    <row r="1784" spans="1:1" x14ac:dyDescent="0.4">
      <c r="A1784" t="str">
        <f>HYPERLINK("\\10.12.11.20\TFO.FAIT.Share\#C01_프로젝트\안산 MES 산출물\A07-인프라")</f>
        <v>\\10.12.11.20\TFO.FAIT.Share\#C01_프로젝트\안산 MES 산출물\A07-인프라</v>
      </c>
    </row>
    <row r="1785" spans="1:1" x14ac:dyDescent="0.4">
      <c r="A1785" t="str">
        <f>HYPERLINK("\\10.12.11.20\TFO.FAIT.Share\#C01_프로젝트\안산 MES 산출물\01.프로젝트관리(PM)\100. 프로젝트제안(PRO)")</f>
        <v>\\10.12.11.20\TFO.FAIT.Share\#C01_프로젝트\안산 MES 산출물\01.프로젝트관리(PM)\100. 프로젝트제안(PRO)</v>
      </c>
    </row>
    <row r="1786" spans="1:1" x14ac:dyDescent="0.4">
      <c r="A1786" t="str">
        <f>HYPERLINK("\\10.12.11.20\TFO.FAIT.Share\#C01_프로젝트\안산 MES 산출물\01.프로젝트관리(PM)\200. 일정관리(SCH)")</f>
        <v>\\10.12.11.20\TFO.FAIT.Share\#C01_프로젝트\안산 MES 산출물\01.프로젝트관리(PM)\200. 일정관리(SCH)</v>
      </c>
    </row>
    <row r="1787" spans="1:1" x14ac:dyDescent="0.4">
      <c r="A1787" t="str">
        <f>HYPERLINK("\\10.12.11.20\TFO.FAIT.Share\#C01_프로젝트\안산 MES 산출물\01.프로젝트관리(PM)\300. 의사소통관리(COM)")</f>
        <v>\\10.12.11.20\TFO.FAIT.Share\#C01_프로젝트\안산 MES 산출물\01.프로젝트관리(PM)\300. 의사소통관리(COM)</v>
      </c>
    </row>
    <row r="1788" spans="1:1" x14ac:dyDescent="0.4">
      <c r="A1788" t="str">
        <f>HYPERLINK("\\10.12.11.20\TFO.FAIT.Share\#C01_프로젝트\안산 MES 산출물\01.프로젝트관리(PM)\400. 변경관리(CCB)")</f>
        <v>\\10.12.11.20\TFO.FAIT.Share\#C01_프로젝트\안산 MES 산출물\01.프로젝트관리(PM)\400. 변경관리(CCB)</v>
      </c>
    </row>
    <row r="1789" spans="1:1" x14ac:dyDescent="0.4">
      <c r="A1789" t="str">
        <f>HYPERLINK("\\10.12.11.20\TFO.FAIT.Share\#C01_프로젝트\안산 MES 산출물\01.프로젝트관리(PM)\500. 이슈관리(ISS)")</f>
        <v>\\10.12.11.20\TFO.FAIT.Share\#C01_프로젝트\안산 MES 산출물\01.프로젝트관리(PM)\500. 이슈관리(ISS)</v>
      </c>
    </row>
    <row r="1790" spans="1:1" x14ac:dyDescent="0.4">
      <c r="A1790" t="str">
        <f>HYPERLINK("\\10.12.11.20\TFO.FAIT.Share\#C01_프로젝트\안산 MES 산출물\01.프로젝트관리(PM)\600. 형상관리(CFM)")</f>
        <v>\\10.12.11.20\TFO.FAIT.Share\#C01_프로젝트\안산 MES 산출물\01.프로젝트관리(PM)\600. 형상관리(CFM)</v>
      </c>
    </row>
    <row r="1791" spans="1:1" x14ac:dyDescent="0.4">
      <c r="A1791" t="str">
        <f>HYPERLINK("\\10.12.11.20\TFO.FAIT.Share\#C01_프로젝트\안산 MES 산출물\01.프로젝트관리(PM)\700. 인력관리(HR)")</f>
        <v>\\10.12.11.20\TFO.FAIT.Share\#C01_프로젝트\안산 MES 산출물\01.프로젝트관리(PM)\700. 인력관리(HR)</v>
      </c>
    </row>
    <row r="1792" spans="1:1" x14ac:dyDescent="0.4">
      <c r="A1792" t="str">
        <f>HYPERLINK("\\10.12.11.20\TFO.FAIT.Share\#C01_프로젝트\안산 MES 산출물\01.프로젝트관리(PM)\800. 품질관리(QA)")</f>
        <v>\\10.12.11.20\TFO.FAIT.Share\#C01_프로젝트\안산 MES 산출물\01.프로젝트관리(PM)\800. 품질관리(QA)</v>
      </c>
    </row>
    <row r="1793" spans="1:1" x14ac:dyDescent="0.4">
      <c r="A1793" t="str">
        <f>HYPERLINK("\\10.12.11.20\TFO.FAIT.Share\#C01_프로젝트\안산 MES 산출물\01.프로젝트관리(PM)\900.검수")</f>
        <v>\\10.12.11.20\TFO.FAIT.Share\#C01_프로젝트\안산 MES 산출물\01.프로젝트관리(PM)\900.검수</v>
      </c>
    </row>
    <row r="1794" spans="1:1" x14ac:dyDescent="0.4">
      <c r="A1794" t="str">
        <f>HYPERLINK("\\10.12.11.20\TFO.FAIT.Share\#C01_프로젝트\안산 MES 산출물\01.프로젝트관리(PM)\100. 프로젝트제안(PRO)\제안서&amp;수행계획서")</f>
        <v>\\10.12.11.20\TFO.FAIT.Share\#C01_프로젝트\안산 MES 산출물\01.프로젝트관리(PM)\100. 프로젝트제안(PRO)\제안서&amp;수행계획서</v>
      </c>
    </row>
    <row r="1795" spans="1:1" x14ac:dyDescent="0.4">
      <c r="A1795" t="str">
        <f>HYPERLINK("\\10.12.11.20\TFO.FAIT.Share\#C01_프로젝트\안산 MES 산출물\01.프로젝트관리(PM)\200. 일정관리(SCH)\210.WBS")</f>
        <v>\\10.12.11.20\TFO.FAIT.Share\#C01_프로젝트\안산 MES 산출물\01.프로젝트관리(PM)\200. 일정관리(SCH)\210.WBS</v>
      </c>
    </row>
    <row r="1796" spans="1:1" x14ac:dyDescent="0.4">
      <c r="A1796" t="str">
        <f>HYPERLINK("\\10.12.11.20\TFO.FAIT.Share\#C01_프로젝트\안산 MES 산출물\01.프로젝트관리(PM)\300. 의사소통관리(COM)\320. 주간보고")</f>
        <v>\\10.12.11.20\TFO.FAIT.Share\#C01_프로젝트\안산 MES 산출물\01.프로젝트관리(PM)\300. 의사소통관리(COM)\320. 주간보고</v>
      </c>
    </row>
    <row r="1797" spans="1:1" x14ac:dyDescent="0.4">
      <c r="A1797" t="str">
        <f>HYPERLINK("\\10.12.11.20\TFO.FAIT.Share\#C01_프로젝트\안산 MES 산출물\01.프로젝트관리(PM)\300. 의사소통관리(COM)\330. 월간보고")</f>
        <v>\\10.12.11.20\TFO.FAIT.Share\#C01_프로젝트\안산 MES 산출물\01.프로젝트관리(PM)\300. 의사소통관리(COM)\330. 월간보고</v>
      </c>
    </row>
    <row r="1798" spans="1:1" x14ac:dyDescent="0.4">
      <c r="A1798" t="str">
        <f>HYPERLINK("\\10.12.11.20\TFO.FAIT.Share\#C01_프로젝트\안산 MES 산출물\01.프로젝트관리(PM)\300. 의사소통관리(COM)\340. 공식보고")</f>
        <v>\\10.12.11.20\TFO.FAIT.Share\#C01_프로젝트\안산 MES 산출물\01.프로젝트관리(PM)\300. 의사소통관리(COM)\340. 공식보고</v>
      </c>
    </row>
    <row r="1799" spans="1:1" x14ac:dyDescent="0.4">
      <c r="A1799" t="str">
        <f>HYPERLINK("\\10.12.11.20\TFO.FAIT.Share\#C01_프로젝트\안산 MES 산출물\01.프로젝트관리(PM)\300. 의사소통관리(COM)\350. 회의록")</f>
        <v>\\10.12.11.20\TFO.FAIT.Share\#C01_프로젝트\안산 MES 산출물\01.프로젝트관리(PM)\300. 의사소통관리(COM)\350. 회의록</v>
      </c>
    </row>
    <row r="1800" spans="1:1" x14ac:dyDescent="0.4">
      <c r="A1800" t="str">
        <f>HYPERLINK("\\10.12.11.20\TFO.FAIT.Share\#C01_프로젝트\안산 MES 산출물\01.프로젝트관리(PM)\300. 의사소통관리(COM)\360. 기타 회의&amp;보고 자료")</f>
        <v>\\10.12.11.20\TFO.FAIT.Share\#C01_프로젝트\안산 MES 산출물\01.프로젝트관리(PM)\300. 의사소통관리(COM)\360. 기타 회의&amp;보고 자료</v>
      </c>
    </row>
    <row r="1801" spans="1:1" x14ac:dyDescent="0.4">
      <c r="A1801" t="str">
        <f>HYPERLINK("\\10.12.11.20\TFO.FAIT.Share\#C01_프로젝트\안산 MES 산출물\01.프로젝트관리(PM)\300. 의사소통관리(COM)\340. 공식보고\341.착수보고회")</f>
        <v>\\10.12.11.20\TFO.FAIT.Share\#C01_프로젝트\안산 MES 산출물\01.프로젝트관리(PM)\300. 의사소통관리(COM)\340. 공식보고\341.착수보고회</v>
      </c>
    </row>
    <row r="1802" spans="1:1" x14ac:dyDescent="0.4">
      <c r="A1802" t="str">
        <f>HYPERLINK("\\10.12.11.20\TFO.FAIT.Share\#C01_프로젝트\안산 MES 산출물\01.프로젝트관리(PM)\300. 의사소통관리(COM)\340. 공식보고\342.설계리뷰 워크숍")</f>
        <v>\\10.12.11.20\TFO.FAIT.Share\#C01_프로젝트\안산 MES 산출물\01.프로젝트관리(PM)\300. 의사소통관리(COM)\340. 공식보고\342.설계리뷰 워크숍</v>
      </c>
    </row>
    <row r="1803" spans="1:1" x14ac:dyDescent="0.4">
      <c r="A1803" t="str">
        <f>HYPERLINK("\\10.12.11.20\TFO.FAIT.Share\#C01_프로젝트\안산 MES 산출물\01.프로젝트관리(PM)\300. 의사소통관리(COM)\340. 공식보고\343.중간보고")</f>
        <v>\\10.12.11.20\TFO.FAIT.Share\#C01_프로젝트\안산 MES 산출물\01.프로젝트관리(PM)\300. 의사소통관리(COM)\340. 공식보고\343.중간보고</v>
      </c>
    </row>
    <row r="1804" spans="1:1" x14ac:dyDescent="0.4">
      <c r="A1804" t="str">
        <f>HYPERLINK("\\10.12.11.20\TFO.FAIT.Share\#C01_프로젝트\안산 MES 산출물\01.프로젝트관리(PM)\300. 의사소통관리(COM)\340. 공식보고\345.완료보고")</f>
        <v>\\10.12.11.20\TFO.FAIT.Share\#C01_프로젝트\안산 MES 산출물\01.프로젝트관리(PM)\300. 의사소통관리(COM)\340. 공식보고\345.완료보고</v>
      </c>
    </row>
    <row r="1805" spans="1:1" x14ac:dyDescent="0.4">
      <c r="A1805" t="str">
        <f>HYPERLINK("\\10.12.11.20\TFO.FAIT.Share\#C01_프로젝트\안산 MES 산출물\01.프로젝트관리(PM)\300. 의사소통관리(COM)\340. 공식보고\346.기타보고회")</f>
        <v>\\10.12.11.20\TFO.FAIT.Share\#C01_프로젝트\안산 MES 산출물\01.프로젝트관리(PM)\300. 의사소통관리(COM)\340. 공식보고\346.기타보고회</v>
      </c>
    </row>
    <row r="1806" spans="1:1" x14ac:dyDescent="0.4">
      <c r="A1806" t="str">
        <f>HYPERLINK("\\10.12.11.20\TFO.FAIT.Share\#C01_프로젝트\안산 MES 산출물\01.프로젝트관리(PM)\300. 의사소통관리(COM)\350. 회의록\0.BACK UP")</f>
        <v>\\10.12.11.20\TFO.FAIT.Share\#C01_프로젝트\안산 MES 산출물\01.프로젝트관리(PM)\300. 의사소통관리(COM)\350. 회의록\0.BACK UP</v>
      </c>
    </row>
    <row r="1807" spans="1:1" x14ac:dyDescent="0.4">
      <c r="A1807" t="str">
        <f>HYPERLINK("\\10.12.11.20\TFO.FAIT.Share\#C01_프로젝트\안산 MES 산출물\01.프로젝트관리(PM)\600. 형상관리(CFM)\610. 형상관리계획서")</f>
        <v>\\10.12.11.20\TFO.FAIT.Share\#C01_프로젝트\안산 MES 산출물\01.프로젝트관리(PM)\600. 형상관리(CFM)\610. 형상관리계획서</v>
      </c>
    </row>
    <row r="1808" spans="1:1" x14ac:dyDescent="0.4">
      <c r="A1808" t="str">
        <f>HYPERLINK("\\10.12.11.20\TFO.FAIT.Share\#C01_프로젝트\안산 MES 산출물\01.프로젝트관리(PM)\600. 형상관리(CFM)\620. 표준문서양식 [SPM]")</f>
        <v>\\10.12.11.20\TFO.FAIT.Share\#C01_프로젝트\안산 MES 산출물\01.프로젝트관리(PM)\600. 형상관리(CFM)\620. 표준문서양식 [SPM]</v>
      </c>
    </row>
    <row r="1809" spans="1:1" x14ac:dyDescent="0.4">
      <c r="A1809" t="str">
        <f>HYPERLINK("\\10.12.11.20\TFO.FAIT.Share\#C01_프로젝트\안산 MES 산출물\01.프로젝트관리(PM)\800. 품질관리(QA)\810. 품질관리계획서")</f>
        <v>\\10.12.11.20\TFO.FAIT.Share\#C01_프로젝트\안산 MES 산출물\01.프로젝트관리(PM)\800. 품질관리(QA)\810. 품질관리계획서</v>
      </c>
    </row>
    <row r="1810" spans="1:1" x14ac:dyDescent="0.4">
      <c r="A1810" t="str">
        <f>HYPERLINK("\\10.12.11.20\TFO.FAIT.Share\#C01_프로젝트\안산 MES 산출물\01.프로젝트관리(PM)\800. 품질관리(QA)\820. 시정조치계획및결과")</f>
        <v>\\10.12.11.20\TFO.FAIT.Share\#C01_프로젝트\안산 MES 산출물\01.프로젝트관리(PM)\800. 품질관리(QA)\820. 시정조치계획및결과</v>
      </c>
    </row>
    <row r="1811" spans="1:1" x14ac:dyDescent="0.4">
      <c r="A1811" t="str">
        <f>HYPERLINK("\\10.12.11.20\TFO.FAIT.Share\#C01_프로젝트\안산 MES 산출물\02.프로젝트구현(IM)\100. 착수단계(CMT)")</f>
        <v>\\10.12.11.20\TFO.FAIT.Share\#C01_프로젝트\안산 MES 산출물\02.프로젝트구현(IM)\100. 착수단계(CMT)</v>
      </c>
    </row>
    <row r="1812" spans="1:1" x14ac:dyDescent="0.4">
      <c r="A1812" t="str">
        <f>HYPERLINK("\\10.12.11.20\TFO.FAIT.Share\#C01_프로젝트\안산 MES 산출물\02.프로젝트구현(IM)\200. 분석단계(ANA)")</f>
        <v>\\10.12.11.20\TFO.FAIT.Share\#C01_프로젝트\안산 MES 산출물\02.프로젝트구현(IM)\200. 분석단계(ANA)</v>
      </c>
    </row>
    <row r="1813" spans="1:1" x14ac:dyDescent="0.4">
      <c r="A1813" t="str">
        <f>HYPERLINK("\\10.12.11.20\TFO.FAIT.Share\#C01_프로젝트\안산 MES 산출물\02.프로젝트구현(IM)\300. 설계단계(DES)")</f>
        <v>\\10.12.11.20\TFO.FAIT.Share\#C01_프로젝트\안산 MES 산출물\02.프로젝트구현(IM)\300. 설계단계(DES)</v>
      </c>
    </row>
    <row r="1814" spans="1:1" x14ac:dyDescent="0.4">
      <c r="A1814" t="str">
        <f>HYPERLINK("\\10.12.11.20\TFO.FAIT.Share\#C01_프로젝트\안산 MES 산출물\02.프로젝트구현(IM)\400. 구현단계(IMP)")</f>
        <v>\\10.12.11.20\TFO.FAIT.Share\#C01_프로젝트\안산 MES 산출물\02.프로젝트구현(IM)\400. 구현단계(IMP)</v>
      </c>
    </row>
    <row r="1815" spans="1:1" x14ac:dyDescent="0.4">
      <c r="A1815" t="str">
        <f>HYPERLINK("\\10.12.11.20\TFO.FAIT.Share\#C01_프로젝트\안산 MES 산출물\02.프로젝트구현(IM)\500. 테스트단계(TET)")</f>
        <v>\\10.12.11.20\TFO.FAIT.Share\#C01_프로젝트\안산 MES 산출물\02.프로젝트구현(IM)\500. 테스트단계(TET)</v>
      </c>
    </row>
    <row r="1816" spans="1:1" x14ac:dyDescent="0.4">
      <c r="A1816" t="str">
        <f>HYPERLINK("\\10.12.11.20\TFO.FAIT.Share\#C01_프로젝트\안산 MES 산출물\02.프로젝트구현(IM)\600. 전개단계(TRA)")</f>
        <v>\\10.12.11.20\TFO.FAIT.Share\#C01_프로젝트\안산 MES 산출물\02.프로젝트구현(IM)\600. 전개단계(TRA)</v>
      </c>
    </row>
    <row r="1817" spans="1:1" x14ac:dyDescent="0.4">
      <c r="A1817" t="str">
        <f>HYPERLINK("\\10.12.11.20\TFO.FAIT.Share\#C01_프로젝트\안산 MES 산출물\02.프로젝트구현(IM)\700. 종료단계(CLO)")</f>
        <v>\\10.12.11.20\TFO.FAIT.Share\#C01_프로젝트\안산 MES 산출물\02.프로젝트구현(IM)\700. 종료단계(CLO)</v>
      </c>
    </row>
    <row r="1818" spans="1:1" x14ac:dyDescent="0.4">
      <c r="A1818" t="str">
        <f>HYPERLINK("\\10.12.11.20\TFO.FAIT.Share\#C01_프로젝트\안산 MES 산출물\02.프로젝트구현(IM)\900. 추가연장")</f>
        <v>\\10.12.11.20\TFO.FAIT.Share\#C01_프로젝트\안산 MES 산출물\02.프로젝트구현(IM)\900. 추가연장</v>
      </c>
    </row>
    <row r="1819" spans="1:1" x14ac:dyDescent="0.4">
      <c r="A1819" t="str">
        <f>HYPERLINK("\\10.12.11.20\TFO.FAIT.Share\#C01_프로젝트\안산 MES 산출물\02.프로젝트구현(IM)\100. 착수단계(CMT)\0.사전자료")</f>
        <v>\\10.12.11.20\TFO.FAIT.Share\#C01_프로젝트\안산 MES 산출물\02.프로젝트구현(IM)\100. 착수단계(CMT)\0.사전자료</v>
      </c>
    </row>
    <row r="1820" spans="1:1" x14ac:dyDescent="0.4">
      <c r="A1820" t="str">
        <f>HYPERLINK("\\10.12.11.20\TFO.FAIT.Share\#C01_프로젝트\안산 MES 산출물\02.프로젝트구현(IM)\100. 착수단계(CMT)\1.착수보고서")</f>
        <v>\\10.12.11.20\TFO.FAIT.Share\#C01_프로젝트\안산 MES 산출물\02.프로젝트구현(IM)\100. 착수단계(CMT)\1.착수보고서</v>
      </c>
    </row>
    <row r="1821" spans="1:1" x14ac:dyDescent="0.4">
      <c r="A1821" t="str">
        <f>HYPERLINK("\\10.12.11.20\TFO.FAIT.Share\#C01_프로젝트\안산 MES 산출물\02.프로젝트구현(IM)\100. 착수단계(CMT)\2.인력투입계획서")</f>
        <v>\\10.12.11.20\TFO.FAIT.Share\#C01_프로젝트\안산 MES 산출물\02.프로젝트구현(IM)\100. 착수단계(CMT)\2.인력투입계획서</v>
      </c>
    </row>
    <row r="1822" spans="1:1" x14ac:dyDescent="0.4">
      <c r="A1822" t="str">
        <f>HYPERLINK("\\10.12.11.20\TFO.FAIT.Share\#C01_프로젝트\안산 MES 산출물\02.프로젝트구현(IM)\100. 착수단계(CMT)\9.참고자료")</f>
        <v>\\10.12.11.20\TFO.FAIT.Share\#C01_프로젝트\안산 MES 산출물\02.프로젝트구현(IM)\100. 착수단계(CMT)\9.참고자료</v>
      </c>
    </row>
    <row r="1823" spans="1:1" x14ac:dyDescent="0.4">
      <c r="A1823" t="str">
        <f>HYPERLINK("\\10.12.11.20\TFO.FAIT.Share\#C01_프로젝트\안산 MES 산출물\02.프로젝트구현(IM)\100. 착수단계(CMT)\0.사전자료\1.견적")</f>
        <v>\\10.12.11.20\TFO.FAIT.Share\#C01_프로젝트\안산 MES 산출물\02.프로젝트구현(IM)\100. 착수단계(CMT)\0.사전자료\1.견적</v>
      </c>
    </row>
    <row r="1824" spans="1:1" x14ac:dyDescent="0.4">
      <c r="A1824" t="str">
        <f>HYPERLINK("\\10.12.11.20\TFO.FAIT.Share\#C01_프로젝트\안산 MES 산출물\02.프로젝트구현(IM)\100. 착수단계(CMT)\0.사전자료\2.제안서")</f>
        <v>\\10.12.11.20\TFO.FAIT.Share\#C01_프로젝트\안산 MES 산출물\02.프로젝트구현(IM)\100. 착수단계(CMT)\0.사전자료\2.제안서</v>
      </c>
    </row>
    <row r="1825" spans="1:1" x14ac:dyDescent="0.4">
      <c r="A1825" t="str">
        <f>HYPERLINK("\\10.12.11.20\TFO.FAIT.Share\#C01_프로젝트\안산 MES 산출물\02.프로젝트구현(IM)\100. 착수단계(CMT)\9.참고자료\HMI-소스")</f>
        <v>\\10.12.11.20\TFO.FAIT.Share\#C01_프로젝트\안산 MES 산출물\02.프로젝트구현(IM)\100. 착수단계(CMT)\9.참고자료\HMI-소스</v>
      </c>
    </row>
    <row r="1826" spans="1:1" x14ac:dyDescent="0.4">
      <c r="A1826" t="str">
        <f>HYPERLINK("\\10.12.11.20\TFO.FAIT.Share\#C01_프로젝트\안산 MES 산출물\02.프로젝트구현(IM)\100. 착수단계(CMT)\9.참고자료\MES설명")</f>
        <v>\\10.12.11.20\TFO.FAIT.Share\#C01_프로젝트\안산 MES 산출물\02.프로젝트구현(IM)\100. 착수단계(CMT)\9.참고자료\MES설명</v>
      </c>
    </row>
    <row r="1827" spans="1:1" x14ac:dyDescent="0.4">
      <c r="A1827" t="str">
        <f>HYPERLINK("\\10.12.11.20\TFO.FAIT.Share\#C01_프로젝트\안산 MES 산출물\02.프로젝트구현(IM)\100. 착수단계(CMT)\9.참고자료\검사장비 프로그램-소스")</f>
        <v>\\10.12.11.20\TFO.FAIT.Share\#C01_프로젝트\안산 MES 산출물\02.프로젝트구현(IM)\100. 착수단계(CMT)\9.참고자료\검사장비 프로그램-소스</v>
      </c>
    </row>
    <row r="1828" spans="1:1" x14ac:dyDescent="0.4">
      <c r="A1828" t="str">
        <f>HYPERLINK("\\10.12.11.20\TFO.FAIT.Share\#C01_프로젝트\안산 MES 산출물\02.프로젝트구현(IM)\100. 착수단계(CMT)\9.참고자료\공장도면")</f>
        <v>\\10.12.11.20\TFO.FAIT.Share\#C01_프로젝트\안산 MES 산출물\02.프로젝트구현(IM)\100. 착수단계(CMT)\9.참고자료\공장도면</v>
      </c>
    </row>
    <row r="1829" spans="1:1" x14ac:dyDescent="0.4">
      <c r="A1829" t="str">
        <f>HYPERLINK("\\10.12.11.20\TFO.FAIT.Share\#C01_프로젝트\안산 MES 산출물\02.프로젝트구현(IM)\100. 착수단계(CMT)\9.참고자료\공정설명")</f>
        <v>\\10.12.11.20\TFO.FAIT.Share\#C01_프로젝트\안산 MES 산출물\02.프로젝트구현(IM)\100. 착수단계(CMT)\9.참고자료\공정설명</v>
      </c>
    </row>
    <row r="1830" spans="1:1" x14ac:dyDescent="0.4">
      <c r="A1830" t="str">
        <f>HYPERLINK("\\10.12.11.20\TFO.FAIT.Share\#C01_프로젝트\안산 MES 산출물\02.프로젝트구현(IM)\100. 착수단계(CMT)\9.참고자료\기술연구소 업무설명")</f>
        <v>\\10.12.11.20\TFO.FAIT.Share\#C01_프로젝트\안산 MES 산출물\02.프로젝트구현(IM)\100. 착수단계(CMT)\9.참고자료\기술연구소 업무설명</v>
      </c>
    </row>
    <row r="1831" spans="1:1" x14ac:dyDescent="0.4">
      <c r="A1831" t="str">
        <f>HYPERLINK("\\10.12.11.20\TFO.FAIT.Share\#C01_프로젝트\안산 MES 산출물\02.프로젝트구현(IM)\100. 착수단계(CMT)\9.참고자료\네트워크구성")</f>
        <v>\\10.12.11.20\TFO.FAIT.Share\#C01_프로젝트\안산 MES 산출물\02.프로젝트구현(IM)\100. 착수단계(CMT)\9.참고자료\네트워크구성</v>
      </c>
    </row>
    <row r="1832" spans="1:1" x14ac:dyDescent="0.4">
      <c r="A1832" t="str">
        <f>HYPERLINK("\\10.12.11.20\TFO.FAIT.Share\#C01_프로젝트\안산 MES 산출물\02.프로젝트구현(IM)\100. 착수단계(CMT)\9.참고자료\삼성광통신MES 참고")</f>
        <v>\\10.12.11.20\TFO.FAIT.Share\#C01_프로젝트\안산 MES 산출물\02.프로젝트구현(IM)\100. 착수단계(CMT)\9.참고자료\삼성광통신MES 참고</v>
      </c>
    </row>
    <row r="1833" spans="1:1" x14ac:dyDescent="0.4">
      <c r="A1833" t="str">
        <f>HYPERLINK("\\10.12.11.20\TFO.FAIT.Share\#C01_프로젝트\안산 MES 산출물\02.프로젝트구현(IM)\100. 착수단계(CMT)\9.참고자료\서버렉")</f>
        <v>\\10.12.11.20\TFO.FAIT.Share\#C01_프로젝트\안산 MES 산출물\02.프로젝트구현(IM)\100. 착수단계(CMT)\9.참고자료\서버렉</v>
      </c>
    </row>
    <row r="1834" spans="1:1" x14ac:dyDescent="0.4">
      <c r="A1834" t="str">
        <f>HYPERLINK("\\10.12.11.20\TFO.FAIT.Share\#C01_프로젝트\안산 MES 산출물\02.프로젝트구현(IM)\100. 착수단계(CMT)\9.참고자료\전송관련 프로그램")</f>
        <v>\\10.12.11.20\TFO.FAIT.Share\#C01_프로젝트\안산 MES 산출물\02.프로젝트구현(IM)\100. 착수단계(CMT)\9.참고자료\전송관련 프로그램</v>
      </c>
    </row>
    <row r="1835" spans="1:1" x14ac:dyDescent="0.4">
      <c r="A1835" t="str">
        <f>HYPERLINK("\\10.12.11.20\TFO.FAIT.Share\#C01_프로젝트\안산 MES 산출물\02.프로젝트구현(IM)\100. 착수단계(CMT)\9.참고자료\품보팀")</f>
        <v>\\10.12.11.20\TFO.FAIT.Share\#C01_프로젝트\안산 MES 산출물\02.프로젝트구현(IM)\100. 착수단계(CMT)\9.참고자료\품보팀</v>
      </c>
    </row>
    <row r="1836" spans="1:1" x14ac:dyDescent="0.4">
      <c r="A1836" t="str">
        <f>HYPERLINK("\\10.12.11.20\TFO.FAIT.Share\#C01_프로젝트\안산 MES 산출물\02.프로젝트구현(IM)\100. 착수단계(CMT)\9.참고자료\프린터")</f>
        <v>\\10.12.11.20\TFO.FAIT.Share\#C01_프로젝트\안산 MES 산출물\02.프로젝트구현(IM)\100. 착수단계(CMT)\9.참고자료\프린터</v>
      </c>
    </row>
    <row r="1837" spans="1:1" x14ac:dyDescent="0.4">
      <c r="A1837" t="str">
        <f>HYPERLINK("\\10.12.11.20\TFO.FAIT.Share\#C01_프로젝트\안산 MES 산출물\02.프로젝트구현(IM)\100. 착수단계(CMT)\9.참고자료\삼성광통신MES 참고\MES_docu")</f>
        <v>\\10.12.11.20\TFO.FAIT.Share\#C01_프로젝트\안산 MES 산출물\02.프로젝트구현(IM)\100. 착수단계(CMT)\9.참고자료\삼성광통신MES 참고\MES_docu</v>
      </c>
    </row>
    <row r="1838" spans="1:1" x14ac:dyDescent="0.4">
      <c r="A1838" t="str">
        <f>HYPERLINK("\\10.12.11.20\TFO.FAIT.Share\#C01_프로젝트\안산 MES 산출물\02.프로젝트구현(IM)\100. 착수단계(CMT)\9.참고자료\삼성광통신MES 참고\MES자료_광")</f>
        <v>\\10.12.11.20\TFO.FAIT.Share\#C01_프로젝트\안산 MES 산출물\02.프로젝트구현(IM)\100. 착수단계(CMT)\9.참고자료\삼성광통신MES 참고\MES자료_광</v>
      </c>
    </row>
    <row r="1839" spans="1:1" x14ac:dyDescent="0.4">
      <c r="A1839" t="str">
        <f>HYPERLINK("\\10.12.11.20\TFO.FAIT.Share\#C01_프로젝트\안산 MES 산출물\02.프로젝트구현(IM)\100. 착수단계(CMT)\9.참고자료\삼성광통신MES 참고\MES해남_매뉴얼")</f>
        <v>\\10.12.11.20\TFO.FAIT.Share\#C01_프로젝트\안산 MES 산출물\02.프로젝트구현(IM)\100. 착수단계(CMT)\9.참고자료\삼성광통신MES 참고\MES해남_매뉴얼</v>
      </c>
    </row>
    <row r="1840" spans="1:1" x14ac:dyDescent="0.4">
      <c r="A1840" t="str">
        <f>HYPERLINK("\\10.12.11.20\TFO.FAIT.Share\#C01_프로젝트\안산 MES 산출물\02.프로젝트구현(IM)\100. 착수단계(CMT)\9.참고자료\삼성광통신MES 참고\MES_docu\화면 메뉴얼")</f>
        <v>\\10.12.11.20\TFO.FAIT.Share\#C01_프로젝트\안산 MES 산출물\02.프로젝트구현(IM)\100. 착수단계(CMT)\9.참고자료\삼성광통신MES 참고\MES_docu\화면 메뉴얼</v>
      </c>
    </row>
    <row r="1841" spans="1:1" x14ac:dyDescent="0.4">
      <c r="A1841" t="str">
        <f>HYPERLINK("\\10.12.11.20\TFO.FAIT.Share\#C01_프로젝트\안산 MES 산출물\02.프로젝트구현(IM)\100. 착수단계(CMT)\9.참고자료\삼성광통신MES 참고\MES해남_매뉴얼\Cable")</f>
        <v>\\10.12.11.20\TFO.FAIT.Share\#C01_프로젝트\안산 MES 산출물\02.프로젝트구현(IM)\100. 착수단계(CMT)\9.참고자료\삼성광통신MES 참고\MES해남_매뉴얼\Cable</v>
      </c>
    </row>
    <row r="1842" spans="1:1" x14ac:dyDescent="0.4">
      <c r="A1842" t="str">
        <f>HYPERLINK("\\10.12.11.20\TFO.FAIT.Share\#C01_프로젝트\안산 MES 산출물\02.프로젝트구현(IM)\100. 착수단계(CMT)\9.참고자료\삼성광통신MES 참고\MES해남_매뉴얼\Equipment")</f>
        <v>\\10.12.11.20\TFO.FAIT.Share\#C01_프로젝트\안산 MES 산출물\02.프로젝트구현(IM)\100. 착수단계(CMT)\9.참고자료\삼성광통신MES 참고\MES해남_매뉴얼\Equipment</v>
      </c>
    </row>
    <row r="1843" spans="1:1" x14ac:dyDescent="0.4">
      <c r="A1843" t="str">
        <f>HYPERLINK("\\10.12.11.20\TFO.FAIT.Share\#C01_프로젝트\안산 MES 산출물\02.프로젝트구현(IM)\100. 착수단계(CMT)\9.참고자료\삼성광통신MES 참고\MES해남_매뉴얼\Fiber")</f>
        <v>\\10.12.11.20\TFO.FAIT.Share\#C01_프로젝트\안산 MES 산출물\02.프로젝트구현(IM)\100. 착수단계(CMT)\9.참고자료\삼성광통신MES 참고\MES해남_매뉴얼\Fiber</v>
      </c>
    </row>
    <row r="1844" spans="1:1" x14ac:dyDescent="0.4">
      <c r="A1844" t="str">
        <f>HYPERLINK("\\10.12.11.20\TFO.FAIT.Share\#C01_프로젝트\안산 MES 산출물\02.프로젝트구현(IM)\100. 착수단계(CMT)\9.참고자료\삼성광통신MES 참고\MES해남_매뉴얼\Master")</f>
        <v>\\10.12.11.20\TFO.FAIT.Share\#C01_프로젝트\안산 MES 산출물\02.프로젝트구현(IM)\100. 착수단계(CMT)\9.참고자료\삼성광통신MES 참고\MES해남_매뉴얼\Master</v>
      </c>
    </row>
    <row r="1845" spans="1:1" x14ac:dyDescent="0.4">
      <c r="A1845" t="str">
        <f>HYPERLINK("\\10.12.11.20\TFO.FAIT.Share\#C01_프로젝트\안산 MES 산출물\02.프로젝트구현(IM)\100. 착수단계(CMT)\9.참고자료\삼성광통신MES 참고\MES해남_매뉴얼\Warehouse")</f>
        <v>\\10.12.11.20\TFO.FAIT.Share\#C01_프로젝트\안산 MES 산출물\02.프로젝트구현(IM)\100. 착수단계(CMT)\9.참고자료\삼성광통신MES 참고\MES해남_매뉴얼\Warehouse</v>
      </c>
    </row>
    <row r="1846" spans="1:1" x14ac:dyDescent="0.4">
      <c r="A1846" t="str">
        <f>HYPERLINK("\\10.12.11.20\TFO.FAIT.Share\#C01_프로젝트\안산 MES 산출물\02.프로젝트구현(IM)\100. 착수단계(CMT)\9.참고자료\프린터\SINDOH_N500_Series_PCL_x86x64_Drv_4.1")</f>
        <v>\\10.12.11.20\TFO.FAIT.Share\#C01_프로젝트\안산 MES 산출물\02.프로젝트구현(IM)\100. 착수단계(CMT)\9.참고자료\프린터\SINDOH_N500_Series_PCL_x86x64_Drv_4.1</v>
      </c>
    </row>
    <row r="1847" spans="1:1" x14ac:dyDescent="0.4">
      <c r="A1847" t="str">
        <f>HYPERLINK("\\10.12.11.20\TFO.FAIT.Share\#C01_프로젝트\안산 MES 산출물\02.프로젝트구현(IM)\100. 착수단계(CMT)\9.참고자료\프린터\SINDOH_N500_Series_PCL_x86x64_Drv_4.1\Win_x64")</f>
        <v>\\10.12.11.20\TFO.FAIT.Share\#C01_프로젝트\안산 MES 산출물\02.프로젝트구현(IM)\100. 착수단계(CMT)\9.참고자료\프린터\SINDOH_N500_Series_PCL_x86x64_Drv_4.1\Win_x64</v>
      </c>
    </row>
    <row r="1848" spans="1:1" x14ac:dyDescent="0.4">
      <c r="A1848" t="str">
        <f>HYPERLINK("\\10.12.11.20\TFO.FAIT.Share\#C01_프로젝트\안산 MES 산출물\02.프로젝트구현(IM)\100. 착수단계(CMT)\9.참고자료\프린터\SINDOH_N500_Series_PCL_x86x64_Drv_4.1\Win_x86")</f>
        <v>\\10.12.11.20\TFO.FAIT.Share\#C01_프로젝트\안산 MES 산출물\02.프로젝트구현(IM)\100. 착수단계(CMT)\9.참고자료\프린터\SINDOH_N500_Series_PCL_x86x64_Drv_4.1\Win_x86</v>
      </c>
    </row>
    <row r="1849" spans="1:1" x14ac:dyDescent="0.4">
      <c r="A1849" t="str">
        <f>HYPERLINK("\\10.12.11.20\TFO.FAIT.Share\#C01_프로젝트\안산 MES 산출물\02.프로젝트구현(IM)\200. 분석단계(ANA)\210. 인터뷰 계획 및 결과")</f>
        <v>\\10.12.11.20\TFO.FAIT.Share\#C01_프로젝트\안산 MES 산출물\02.프로젝트구현(IM)\200. 분석단계(ANA)\210. 인터뷰 계획 및 결과</v>
      </c>
    </row>
    <row r="1850" spans="1:1" x14ac:dyDescent="0.4">
      <c r="A1850" t="str">
        <f>HYPERLINK("\\10.12.11.20\TFO.FAIT.Share\#C01_프로젝트\안산 MES 산출물\02.프로젝트구현(IM)\200. 분석단계(ANA)\220. 현황분석")</f>
        <v>\\10.12.11.20\TFO.FAIT.Share\#C01_프로젝트\안산 MES 산출물\02.프로젝트구현(IM)\200. 분석단계(ANA)\220. 현황분석</v>
      </c>
    </row>
    <row r="1851" spans="1:1" x14ac:dyDescent="0.4">
      <c r="A1851" t="str">
        <f>HYPERLINK("\\10.12.11.20\TFO.FAIT.Share\#C01_프로젝트\안산 MES 산출물\02.프로젝트구현(IM)\200. 분석단계(ANA)\230. 요구사항관리")</f>
        <v>\\10.12.11.20\TFO.FAIT.Share\#C01_프로젝트\안산 MES 산출물\02.프로젝트구현(IM)\200. 분석단계(ANA)\230. 요구사항관리</v>
      </c>
    </row>
    <row r="1852" spans="1:1" x14ac:dyDescent="0.4">
      <c r="A1852" t="str">
        <f>HYPERLINK("\\10.12.11.20\TFO.FAIT.Share\#C01_프로젝트\안산 MES 산출물\02.프로젝트구현(IM)\200. 분석단계(ANA)\240. 외부 인터페이스")</f>
        <v>\\10.12.11.20\TFO.FAIT.Share\#C01_프로젝트\안산 MES 산출물\02.프로젝트구현(IM)\200. 분석단계(ANA)\240. 외부 인터페이스</v>
      </c>
    </row>
    <row r="1853" spans="1:1" x14ac:dyDescent="0.4">
      <c r="A1853" t="str">
        <f>HYPERLINK("\\10.12.11.20\TFO.FAIT.Share\#C01_프로젝트\안산 MES 산출물\02.프로젝트구현(IM)\200. 분석단계(ANA)\250.검사장비 데이터수집")</f>
        <v>\\10.12.11.20\TFO.FAIT.Share\#C01_프로젝트\안산 MES 산출물\02.프로젝트구현(IM)\200. 분석단계(ANA)\250.검사장비 데이터수집</v>
      </c>
    </row>
    <row r="1854" spans="1:1" x14ac:dyDescent="0.4">
      <c r="A1854" t="str">
        <f>HYPERLINK("\\10.12.11.20\TFO.FAIT.Share\#C01_프로젝트\안산 MES 산출물\02.프로젝트구현(IM)\200. 분석단계(ANA)\270.설비Data수집")</f>
        <v>\\10.12.11.20\TFO.FAIT.Share\#C01_프로젝트\안산 MES 산출물\02.프로젝트구현(IM)\200. 분석단계(ANA)\270.설비Data수집</v>
      </c>
    </row>
    <row r="1855" spans="1:1" x14ac:dyDescent="0.4">
      <c r="A1855" t="str">
        <f>HYPERLINK("\\10.12.11.20\TFO.FAIT.Share\#C01_프로젝트\안산 MES 산출물\02.프로젝트구현(IM)\200. 분석단계(ANA)\290. MES수집자료")</f>
        <v>\\10.12.11.20\TFO.FAIT.Share\#C01_프로젝트\안산 MES 산출물\02.프로젝트구현(IM)\200. 분석단계(ANA)\290. MES수집자료</v>
      </c>
    </row>
    <row r="1856" spans="1:1" x14ac:dyDescent="0.4">
      <c r="A1856" t="str">
        <f>HYPERLINK("\\10.12.11.20\TFO.FAIT.Share\#C01_프로젝트\안산 MES 산출물\02.프로젝트구현(IM)\200. 분석단계(ANA)\299. 현장단말기")</f>
        <v>\\10.12.11.20\TFO.FAIT.Share\#C01_프로젝트\안산 MES 산출물\02.프로젝트구현(IM)\200. 분석단계(ANA)\299. 현장단말기</v>
      </c>
    </row>
    <row r="1857" spans="1:1" x14ac:dyDescent="0.4">
      <c r="A1857" t="str">
        <f>HYPERLINK("\\10.12.11.20\TFO.FAIT.Share\#C01_프로젝트\안산 MES 산출물\02.프로젝트구현(IM)\200. 분석단계(ANA)\240. 외부 인터페이스\241. 설비 IF")</f>
        <v>\\10.12.11.20\TFO.FAIT.Share\#C01_프로젝트\안산 MES 산출물\02.프로젝트구현(IM)\200. 분석단계(ANA)\240. 외부 인터페이스\241. 설비 IF</v>
      </c>
    </row>
    <row r="1858" spans="1:1" x14ac:dyDescent="0.4">
      <c r="A1858" t="str">
        <f>HYPERLINK("\\10.12.11.20\TFO.FAIT.Share\#C01_프로젝트\안산 MES 산출물\02.프로젝트구현(IM)\200. 분석단계(ANA)\240. 외부 인터페이스\242. ERP IF")</f>
        <v>\\10.12.11.20\TFO.FAIT.Share\#C01_프로젝트\안산 MES 산출물\02.프로젝트구현(IM)\200. 분석단계(ANA)\240. 외부 인터페이스\242. ERP IF</v>
      </c>
    </row>
    <row r="1859" spans="1:1" x14ac:dyDescent="0.4">
      <c r="A1859" t="str">
        <f>HYPERLINK("\\10.12.11.20\TFO.FAIT.Share\#C01_프로젝트\안산 MES 산출물\02.프로젝트구현(IM)\200. 분석단계(ANA)\240. 외부 인터페이스\243. WMS IF")</f>
        <v>\\10.12.11.20\TFO.FAIT.Share\#C01_프로젝트\안산 MES 산출물\02.프로젝트구현(IM)\200. 분석단계(ANA)\240. 외부 인터페이스\243. WMS IF</v>
      </c>
    </row>
    <row r="1860" spans="1:1" x14ac:dyDescent="0.4">
      <c r="A1860" t="str">
        <f>HYPERLINK("\\10.12.11.20\TFO.FAIT.Share\#C01_프로젝트\안산 MES 산출물\02.프로젝트구현(IM)\200. 분석단계(ANA)\240. 외부 인터페이스\242. ERP IF\SAP 인터페이스 답변(대한시스템즈)")</f>
        <v>\\10.12.11.20\TFO.FAIT.Share\#C01_프로젝트\안산 MES 산출물\02.프로젝트구현(IM)\200. 분석단계(ANA)\240. 외부 인터페이스\242. ERP IF\SAP 인터페이스 답변(대한시스템즈)</v>
      </c>
    </row>
    <row r="1861" spans="1:1" x14ac:dyDescent="0.4">
      <c r="A1861" t="str">
        <f>HYPERLINK("\\10.12.11.20\TFO.FAIT.Share\#C01_프로젝트\안산 MES 산출물\02.프로젝트구현(IM)\200. 분석단계(ANA)\240. 외부 인터페이스\242. ERP IF\광섬유 SAP-MES IF 자료 모음")</f>
        <v>\\10.12.11.20\TFO.FAIT.Share\#C01_프로젝트\안산 MES 산출물\02.프로젝트구현(IM)\200. 분석단계(ANA)\240. 외부 인터페이스\242. ERP IF\광섬유 SAP-MES IF 자료 모음</v>
      </c>
    </row>
    <row r="1862" spans="1:1" x14ac:dyDescent="0.4">
      <c r="A1862" t="str">
        <f>HYPERLINK("\\10.12.11.20\TFO.FAIT.Share\#C01_프로젝트\안산 MES 산출물\02.프로젝트구현(IM)\200. 분석단계(ANA)\240. 외부 인터페이스\243. WMS IF\광통신")</f>
        <v>\\10.12.11.20\TFO.FAIT.Share\#C01_프로젝트\안산 MES 산출물\02.프로젝트구현(IM)\200. 분석단계(ANA)\240. 외부 인터페이스\243. WMS IF\광통신</v>
      </c>
    </row>
    <row r="1863" spans="1:1" x14ac:dyDescent="0.4">
      <c r="A1863" t="str">
        <f>HYPERLINK("\\10.12.11.20\TFO.FAIT.Share\#C01_프로젝트\안산 MES 산출물\02.프로젝트구현(IM)\200. 분석단계(ANA)\250.검사장비 데이터수집\PK2300")</f>
        <v>\\10.12.11.20\TFO.FAIT.Share\#C01_프로젝트\안산 MES 산출물\02.프로젝트구현(IM)\200. 분석단계(ANA)\250.검사장비 데이터수집\PK2300</v>
      </c>
    </row>
    <row r="1864" spans="1:1" x14ac:dyDescent="0.4">
      <c r="A1864" t="str">
        <f>HYPERLINK("\\10.12.11.20\TFO.FAIT.Share\#C01_프로젝트\안산 MES 산출물\02.프로젝트구현(IM)\200. 분석단계(ANA)\250.검사장비 데이터수집\PK8000 &amp; PK2880")</f>
        <v>\\10.12.11.20\TFO.FAIT.Share\#C01_프로젝트\안산 MES 산출물\02.프로젝트구현(IM)\200. 분석단계(ANA)\250.검사장비 데이터수집\PK8000 &amp; PK2880</v>
      </c>
    </row>
    <row r="1865" spans="1:1" x14ac:dyDescent="0.4">
      <c r="A1865" t="str">
        <f>HYPERLINK("\\10.12.11.20\TFO.FAIT.Share\#C01_프로젝트\안산 MES 산출물\02.프로젝트구현(IM)\200. 분석단계(ANA)\250.검사장비 데이터수집\PK8000 및 PK2300 검사 데이터 샘플")</f>
        <v>\\10.12.11.20\TFO.FAIT.Share\#C01_프로젝트\안산 MES 산출물\02.프로젝트구현(IM)\200. 분석단계(ANA)\250.검사장비 데이터수집\PK8000 및 PK2300 검사 데이터 샘플</v>
      </c>
    </row>
    <row r="1866" spans="1:1" x14ac:dyDescent="0.4">
      <c r="A1866" t="str">
        <f>HYPERLINK("\\10.12.11.20\TFO.FAIT.Share\#C01_프로젝트\안산 MES 산출물\02.프로젝트구현(IM)\200. 분석단계(ANA)\250.검사장비 데이터수집\PMD-FT5500b")</f>
        <v>\\10.12.11.20\TFO.FAIT.Share\#C01_프로젝트\안산 MES 산출물\02.프로젝트구현(IM)\200. 분석단계(ANA)\250.검사장비 데이터수집\PMD-FT5500b</v>
      </c>
    </row>
    <row r="1867" spans="1:1" x14ac:dyDescent="0.4">
      <c r="A1867" t="str">
        <f>HYPERLINK("\\10.12.11.20\TFO.FAIT.Share\#C01_프로젝트\안산 MES 산출물\02.프로젝트구현(IM)\200. 분석단계(ANA)\250.검사장비 데이터수집\검사장비 샘플 데이터")</f>
        <v>\\10.12.11.20\TFO.FAIT.Share\#C01_프로젝트\안산 MES 산출물\02.프로젝트구현(IM)\200. 분석단계(ANA)\250.검사장비 데이터수집\검사장비 샘플 데이터</v>
      </c>
    </row>
    <row r="1868" spans="1:1" x14ac:dyDescent="0.4">
      <c r="A1868" t="str">
        <f>HYPERLINK("\\10.12.11.20\TFO.FAIT.Share\#C01_프로젝트\안산 MES 산출물\02.프로젝트구현(IM)\200. 분석단계(ANA)\250.검사장비 데이터수집\분산(PE-CD500PMD)")</f>
        <v>\\10.12.11.20\TFO.FAIT.Share\#C01_프로젝트\안산 MES 산출물\02.프로젝트구현(IM)\200. 분석단계(ANA)\250.검사장비 데이터수집\분산(PE-CD500PMD)</v>
      </c>
    </row>
    <row r="1869" spans="1:1" x14ac:dyDescent="0.4">
      <c r="A1869" t="str">
        <f>HYPERLINK("\\10.12.11.20\TFO.FAIT.Share\#C01_프로젝트\안산 MES 산출물\02.프로젝트구현(IM)\200. 분석단계(ANA)\250.검사장비 데이터수집\손실(FTB500)")</f>
        <v>\\10.12.11.20\TFO.FAIT.Share\#C01_프로젝트\안산 MES 산출물\02.프로젝트구현(IM)\200. 분석단계(ANA)\250.검사장비 데이터수집\손실(FTB500)</v>
      </c>
    </row>
    <row r="1870" spans="1:1" x14ac:dyDescent="0.4">
      <c r="A1870" t="str">
        <f>HYPERLINK("\\10.12.11.20\TFO.FAIT.Share\#C01_프로젝트\안산 MES 산출물\02.프로젝트구현(IM)\200. 분석단계(ANA)\250.검사장비 데이터수집\검사장비 샘플 데이터\CD500")</f>
        <v>\\10.12.11.20\TFO.FAIT.Share\#C01_프로젝트\안산 MES 산출물\02.프로젝트구현(IM)\200. 분석단계(ANA)\250.검사장비 데이터수집\검사장비 샘플 데이터\CD500</v>
      </c>
    </row>
    <row r="1871" spans="1:1" x14ac:dyDescent="0.4">
      <c r="A1871" t="str">
        <f>HYPERLINK("\\10.12.11.20\TFO.FAIT.Share\#C01_프로젝트\안산 MES 산출물\02.프로젝트구현(IM)\200. 분석단계(ANA)\250.검사장비 데이터수집\검사장비 샘플 데이터\FTB500")</f>
        <v>\\10.12.11.20\TFO.FAIT.Share\#C01_프로젝트\안산 MES 산출물\02.프로젝트구현(IM)\200. 분석단계(ANA)\250.검사장비 데이터수집\검사장비 샘플 데이터\FTB500</v>
      </c>
    </row>
    <row r="1872" spans="1:1" x14ac:dyDescent="0.4">
      <c r="A1872" t="str">
        <f>HYPERLINK("\\10.12.11.20\TFO.FAIT.Share\#C01_프로젝트\안산 MES 산출물\02.프로젝트구현(IM)\200. 분석단계(ANA)\250.검사장비 데이터수집\검사장비 샘플 데이터\FTB5500")</f>
        <v>\\10.12.11.20\TFO.FAIT.Share\#C01_프로젝트\안산 MES 산출물\02.프로젝트구현(IM)\200. 분석단계(ANA)\250.검사장비 데이터수집\검사장비 샘플 데이터\FTB5500</v>
      </c>
    </row>
    <row r="1873" spans="1:1" x14ac:dyDescent="0.4">
      <c r="A1873" t="str">
        <f>HYPERLINK("\\10.12.11.20\TFO.FAIT.Share\#C01_프로젝트\안산 MES 산출물\02.프로젝트구현(IM)\200. 분석단계(ANA)\250.검사장비 데이터수집\검사장비 샘플 데이터\PK2300")</f>
        <v>\\10.12.11.20\TFO.FAIT.Share\#C01_프로젝트\안산 MES 산출물\02.프로젝트구현(IM)\200. 분석단계(ANA)\250.검사장비 데이터수집\검사장비 샘플 데이터\PK2300</v>
      </c>
    </row>
    <row r="1874" spans="1:1" x14ac:dyDescent="0.4">
      <c r="A1874" t="str">
        <f>HYPERLINK("\\10.12.11.20\TFO.FAIT.Share\#C01_프로젝트\안산 MES 산출물\02.프로젝트구현(IM)\200. 분석단계(ANA)\250.검사장비 데이터수집\검사장비 샘플 데이터\PK2800")</f>
        <v>\\10.12.11.20\TFO.FAIT.Share\#C01_프로젝트\안산 MES 산출물\02.프로젝트구현(IM)\200. 분석단계(ANA)\250.검사장비 데이터수집\검사장비 샘플 데이터\PK2800</v>
      </c>
    </row>
    <row r="1875" spans="1:1" x14ac:dyDescent="0.4">
      <c r="A1875" t="str">
        <f>HYPERLINK("\\10.12.11.20\TFO.FAIT.Share\#C01_프로젝트\안산 MES 산출물\02.프로젝트구현(IM)\200. 분석단계(ANA)\250.검사장비 데이터수집\검사장비 샘플 데이터\PK8000")</f>
        <v>\\10.12.11.20\TFO.FAIT.Share\#C01_프로젝트\안산 MES 산출물\02.프로젝트구현(IM)\200. 분석단계(ANA)\250.검사장비 데이터수집\검사장비 샘플 데이터\PK8000</v>
      </c>
    </row>
    <row r="1876" spans="1:1" x14ac:dyDescent="0.4">
      <c r="A1876" t="str">
        <f>HYPERLINK("\\10.12.11.20\TFO.FAIT.Share\#C01_프로젝트\안산 MES 산출물\02.프로젝트구현(IM)\200. 분석단계(ANA)\250.검사장비 데이터수집\분산(PE-CD500PMD)\CD500 DATA")</f>
        <v>\\10.12.11.20\TFO.FAIT.Share\#C01_프로젝트\안산 MES 산출물\02.프로젝트구현(IM)\200. 분석단계(ANA)\250.검사장비 데이터수집\분산(PE-CD500PMD)\CD500 DATA</v>
      </c>
    </row>
    <row r="1877" spans="1:1" x14ac:dyDescent="0.4">
      <c r="A1877" t="str">
        <f>HYPERLINK("\\10.12.11.20\TFO.FAIT.Share\#C01_프로젝트\안산 MES 산출물\02.프로젝트구현(IM)\200. 분석단계(ANA)\250.검사장비 데이터수집\분산(PE-CD500PMD)\PEFiberOptics_CD500PMD")</f>
        <v>\\10.12.11.20\TFO.FAIT.Share\#C01_프로젝트\안산 MES 산출물\02.프로젝트구현(IM)\200. 분석단계(ANA)\250.검사장비 데이터수집\분산(PE-CD500PMD)\PEFiberOptics_CD500PMD</v>
      </c>
    </row>
    <row r="1878" spans="1:1" x14ac:dyDescent="0.4">
      <c r="A1878" t="str">
        <f>HYPERLINK("\\10.12.11.20\TFO.FAIT.Share\#C01_프로젝트\안산 MES 산출물\02.프로젝트구현(IM)\200. 분석단계(ANA)\250.검사장비 데이터수집\분산(PE-CD500PMD)\굴곡손실")</f>
        <v>\\10.12.11.20\TFO.FAIT.Share\#C01_프로젝트\안산 MES 산출물\02.프로젝트구현(IM)\200. 분석단계(ANA)\250.검사장비 데이터수집\분산(PE-CD500PMD)\굴곡손실</v>
      </c>
    </row>
    <row r="1879" spans="1:1" x14ac:dyDescent="0.4">
      <c r="A1879" t="str">
        <f>HYPERLINK("\\10.12.11.20\TFO.FAIT.Share\#C01_프로젝트\안산 MES 산출물\02.프로젝트구현(IM)\200. 분석단계(ANA)\250.검사장비 데이터수집\분산(PE-CD500PMD)\분산-NZ품종")</f>
        <v>\\10.12.11.20\TFO.FAIT.Share\#C01_프로젝트\안산 MES 산출물\02.프로젝트구현(IM)\200. 분석단계(ANA)\250.검사장비 데이터수집\분산(PE-CD500PMD)\분산-NZ품종</v>
      </c>
    </row>
    <row r="1880" spans="1:1" x14ac:dyDescent="0.4">
      <c r="A1880" t="str">
        <f>HYPERLINK("\\10.12.11.20\TFO.FAIT.Share\#C01_프로젝트\안산 MES 산출물\02.프로젝트구현(IM)\200. 분석단계(ANA)\250.검사장비 데이터수집\손실(FTB500)\FTB500 DATA")</f>
        <v>\\10.12.11.20\TFO.FAIT.Share\#C01_프로젝트\안산 MES 산출물\02.프로젝트구현(IM)\200. 분석단계(ANA)\250.검사장비 데이터수집\손실(FTB500)\FTB500 DATA</v>
      </c>
    </row>
    <row r="1881" spans="1:1" x14ac:dyDescent="0.4">
      <c r="A1881" t="str">
        <f>HYPERLINK("\\10.12.11.20\TFO.FAIT.Share\#C01_프로젝트\안산 MES 산출물\02.프로젝트구현(IM)\200. 분석단계(ANA)\270.설비Data수집\AS-IS 설비 조사")</f>
        <v>\\10.12.11.20\TFO.FAIT.Share\#C01_프로젝트\안산 MES 산출물\02.프로젝트구현(IM)\200. 분석단계(ANA)\270.설비Data수집\AS-IS 설비 조사</v>
      </c>
    </row>
    <row r="1882" spans="1:1" x14ac:dyDescent="0.4">
      <c r="A1882" t="str">
        <f>HYPERLINK("\\10.12.11.20\TFO.FAIT.Share\#C01_프로젝트\안산 MES 산출물\02.프로젝트구현(IM)\200. 분석단계(ANA)\270.설비Data수집\OPC-Server")</f>
        <v>\\10.12.11.20\TFO.FAIT.Share\#C01_프로젝트\안산 MES 산출물\02.프로젝트구현(IM)\200. 분석단계(ANA)\270.설비Data수집\OPC-Server</v>
      </c>
    </row>
    <row r="1883" spans="1:1" x14ac:dyDescent="0.4">
      <c r="A1883" t="str">
        <f>HYPERLINK("\\10.12.11.20\TFO.FAIT.Share\#C01_프로젝트\안산 MES 산출물\02.프로젝트구현(IM)\200. 분석단계(ANA)\270.설비Data수집\PLC Address Map")</f>
        <v>\\10.12.11.20\TFO.FAIT.Share\#C01_프로젝트\안산 MES 산출물\02.프로젝트구현(IM)\200. 분석단계(ANA)\270.설비Data수집\PLC Address Map</v>
      </c>
    </row>
    <row r="1884" spans="1:1" x14ac:dyDescent="0.4">
      <c r="A1884" t="str">
        <f>HYPERLINK("\\10.12.11.20\TFO.FAIT.Share\#C01_프로젝트\안산 MES 산출물\02.프로젝트구현(IM)\200. 분석단계(ANA)\270.설비Data수집\V-FURNACE")</f>
        <v>\\10.12.11.20\TFO.FAIT.Share\#C01_프로젝트\안산 MES 산출물\02.프로젝트구현(IM)\200. 분석단계(ANA)\270.설비Data수집\V-FURNACE</v>
      </c>
    </row>
    <row r="1885" spans="1:1" x14ac:dyDescent="0.4">
      <c r="A1885" t="str">
        <f>HYPERLINK("\\10.12.11.20\TFO.FAIT.Share\#C01_프로젝트\안산 MES 산출물\02.프로젝트구현(IM)\200. 분석단계(ANA)\270.설비Data수집\설비데이터항목최종")</f>
        <v>\\10.12.11.20\TFO.FAIT.Share\#C01_프로젝트\안산 MES 산출물\02.프로젝트구현(IM)\200. 분석단계(ANA)\270.설비Data수집\설비데이터항목최종</v>
      </c>
    </row>
    <row r="1886" spans="1:1" x14ac:dyDescent="0.4">
      <c r="A1886" t="str">
        <f>HYPERLINK("\\10.12.11.20\TFO.FAIT.Share\#C01_프로젝트\안산 MES 산출물\02.프로젝트구현(IM)\200. 분석단계(ANA)\270.설비Data수집\특수광 드로잉 raw data")</f>
        <v>\\10.12.11.20\TFO.FAIT.Share\#C01_프로젝트\안산 MES 산출물\02.프로젝트구현(IM)\200. 분석단계(ANA)\270.설비Data수집\특수광 드로잉 raw data</v>
      </c>
    </row>
    <row r="1887" spans="1:1" x14ac:dyDescent="0.4">
      <c r="A1887" t="str">
        <f>HYPERLINK("\\10.12.11.20\TFO.FAIT.Share\#C01_프로젝트\안산 MES 산출물\02.프로젝트구현(IM)\200. 분석단계(ANA)\270.설비Data수집\협의자료")</f>
        <v>\\10.12.11.20\TFO.FAIT.Share\#C01_프로젝트\안산 MES 산출물\02.프로젝트구현(IM)\200. 분석단계(ANA)\270.설비Data수집\협의자료</v>
      </c>
    </row>
    <row r="1888" spans="1:1" x14ac:dyDescent="0.4">
      <c r="A1888" t="str">
        <f>HYPERLINK("\\10.12.11.20\TFO.FAIT.Share\#C01_프로젝트\안산 MES 산출물\02.프로젝트구현(IM)\200. 분석단계(ANA)\270.설비Data수집\AS-IS 설비 조사\20190326 설비실사")</f>
        <v>\\10.12.11.20\TFO.FAIT.Share\#C01_프로젝트\안산 MES 산출물\02.프로젝트구현(IM)\200. 분석단계(ANA)\270.설비Data수집\AS-IS 설비 조사\20190326 설비실사</v>
      </c>
    </row>
    <row r="1889" spans="1:1" x14ac:dyDescent="0.4">
      <c r="A1889" t="str">
        <f>HYPERLINK("\\10.12.11.20\TFO.FAIT.Share\#C01_프로젝트\안산 MES 산출물\02.프로젝트구현(IM)\200. 분석단계(ANA)\270.설비Data수집\AS-IS 설비 조사\20190425 MCVD_DRAWING_TOWER")</f>
        <v>\\10.12.11.20\TFO.FAIT.Share\#C01_프로젝트\안산 MES 산출물\02.프로젝트구현(IM)\200. 분석단계(ANA)\270.설비Data수집\AS-IS 설비 조사\20190425 MCVD_DRAWING_TOWER</v>
      </c>
    </row>
    <row r="1890" spans="1:1" x14ac:dyDescent="0.4">
      <c r="A1890" t="str">
        <f>HYPERLINK("\\10.12.11.20\TFO.FAIT.Share\#C01_프로젝트\안산 MES 산출물\02.프로젝트구현(IM)\200. 분석단계(ANA)\270.설비Data수집\AS-IS 설비 조사\Drawing")</f>
        <v>\\10.12.11.20\TFO.FAIT.Share\#C01_프로젝트\안산 MES 산출물\02.프로젝트구현(IM)\200. 분석단계(ANA)\270.설비Data수집\AS-IS 설비 조사\Drawing</v>
      </c>
    </row>
    <row r="1891" spans="1:1" x14ac:dyDescent="0.4">
      <c r="A1891" t="str">
        <f>HYPERLINK("\\10.12.11.20\TFO.FAIT.Share\#C01_프로젝트\안산 MES 산출물\02.프로젝트구현(IM)\200. 분석단계(ANA)\270.설비Data수집\AS-IS 설비 조사\J-VAD")</f>
        <v>\\10.12.11.20\TFO.FAIT.Share\#C01_프로젝트\안산 MES 산출물\02.프로젝트구현(IM)\200. 분석단계(ANA)\270.설비Data수집\AS-IS 설비 조사\J-VAD</v>
      </c>
    </row>
    <row r="1892" spans="1:1" x14ac:dyDescent="0.4">
      <c r="A1892" t="str">
        <f>HYPERLINK("\\10.12.11.20\TFO.FAIT.Share\#C01_프로젝트\안산 MES 산출물\02.프로젝트구현(IM)\200. 분석단계(ANA)\270.설비Data수집\AS-IS 설비 조사\L-FURNACE")</f>
        <v>\\10.12.11.20\TFO.FAIT.Share\#C01_프로젝트\안산 MES 산출물\02.프로젝트구현(IM)\200. 분석단계(ANA)\270.설비Data수집\AS-IS 설비 조사\L-FURNACE</v>
      </c>
    </row>
    <row r="1893" spans="1:1" x14ac:dyDescent="0.4">
      <c r="A1893" t="str">
        <f>HYPERLINK("\\10.12.11.20\TFO.FAIT.Share\#C01_프로젝트\안산 MES 산출물\02.프로젝트구현(IM)\200. 분석단계(ANA)\270.설비Data수집\AS-IS 설비 조사\L-LATHE")</f>
        <v>\\10.12.11.20\TFO.FAIT.Share\#C01_프로젝트\안산 MES 산출물\02.프로젝트구현(IM)\200. 분석단계(ANA)\270.설비Data수집\AS-IS 설비 조사\L-LATHE</v>
      </c>
    </row>
    <row r="1894" spans="1:1" x14ac:dyDescent="0.4">
      <c r="A1894" t="str">
        <f>HYPERLINK("\\10.12.11.20\TFO.FAIT.Share\#C01_프로젝트\안산 MES 산출물\02.프로젝트구현(IM)\200. 분석단계(ANA)\270.설비Data수집\AS-IS 설비 조사\L-VAD")</f>
        <v>\\10.12.11.20\TFO.FAIT.Share\#C01_프로젝트\안산 MES 산출물\02.프로젝트구현(IM)\200. 분석단계(ANA)\270.설비Data수집\AS-IS 설비 조사\L-VAD</v>
      </c>
    </row>
    <row r="1895" spans="1:1" x14ac:dyDescent="0.4">
      <c r="A1895" t="str">
        <f>HYPERLINK("\\10.12.11.20\TFO.FAIT.Share\#C01_프로젝트\안산 MES 산출물\02.프로젝트구현(IM)\200. 분석단계(ANA)\270.설비Data수집\AS-IS 설비 조사\LVAD-RND")</f>
        <v>\\10.12.11.20\TFO.FAIT.Share\#C01_프로젝트\안산 MES 산출물\02.프로젝트구현(IM)\200. 분석단계(ANA)\270.설비Data수집\AS-IS 설비 조사\LVAD-RND</v>
      </c>
    </row>
    <row r="1896" spans="1:1" x14ac:dyDescent="0.4">
      <c r="A1896" t="str">
        <f>HYPERLINK("\\10.12.11.20\TFO.FAIT.Share\#C01_프로젝트\안산 MES 산출물\02.프로젝트구현(IM)\200. 분석단계(ANA)\270.설비Data수집\AS-IS 설비 조사\LVAD15")</f>
        <v>\\10.12.11.20\TFO.FAIT.Share\#C01_프로젝트\안산 MES 산출물\02.프로젝트구현(IM)\200. 분석단계(ANA)\270.설비Data수집\AS-IS 설비 조사\LVAD15</v>
      </c>
    </row>
    <row r="1897" spans="1:1" x14ac:dyDescent="0.4">
      <c r="A1897" t="str">
        <f>HYPERLINK("\\10.12.11.20\TFO.FAIT.Share\#C01_프로젝트\안산 MES 산출물\02.프로젝트구현(IM)\200. 분석단계(ANA)\270.설비Data수집\AS-IS 설비 조사\MCVD1")</f>
        <v>\\10.12.11.20\TFO.FAIT.Share\#C01_프로젝트\안산 MES 산출물\02.프로젝트구현(IM)\200. 분석단계(ANA)\270.설비Data수집\AS-IS 설비 조사\MCVD1</v>
      </c>
    </row>
    <row r="1898" spans="1:1" x14ac:dyDescent="0.4">
      <c r="A1898" t="str">
        <f>HYPERLINK("\\10.12.11.20\TFO.FAIT.Share\#C01_프로젝트\안산 MES 산출물\02.프로젝트구현(IM)\200. 분석단계(ANA)\270.설비Data수집\AS-IS 설비 조사\MCVD2")</f>
        <v>\\10.12.11.20\TFO.FAIT.Share\#C01_프로젝트\안산 MES 산출물\02.프로젝트구현(IM)\200. 분석단계(ANA)\270.설비Data수집\AS-IS 설비 조사\MCVD2</v>
      </c>
    </row>
    <row r="1899" spans="1:1" x14ac:dyDescent="0.4">
      <c r="A1899" t="str">
        <f>HYPERLINK("\\10.12.11.20\TFO.FAIT.Share\#C01_프로젝트\안산 MES 산출물\02.프로젝트구현(IM)\200. 분석단계(ANA)\270.설비Data수집\AS-IS 설비 조사\O-VAD")</f>
        <v>\\10.12.11.20\TFO.FAIT.Share\#C01_프로젝트\안산 MES 산출물\02.프로젝트구현(IM)\200. 분석단계(ANA)\270.설비Data수집\AS-IS 설비 조사\O-VAD</v>
      </c>
    </row>
    <row r="1900" spans="1:1" x14ac:dyDescent="0.4">
      <c r="A1900" t="str">
        <f>HYPERLINK("\\10.12.11.20\TFO.FAIT.Share\#C01_프로젝트\안산 MES 산출물\02.프로젝트구현(IM)\200. 분석단계(ANA)\270.설비Data수집\AS-IS 설비 조사\R-FURNACE")</f>
        <v>\\10.12.11.20\TFO.FAIT.Share\#C01_프로젝트\안산 MES 산출물\02.프로젝트구현(IM)\200. 분석단계(ANA)\270.설비Data수집\AS-IS 설비 조사\R-FURNACE</v>
      </c>
    </row>
    <row r="1901" spans="1:1" x14ac:dyDescent="0.4">
      <c r="A1901" t="str">
        <f>HYPERLINK("\\10.12.11.20\TFO.FAIT.Share\#C01_프로젝트\안산 MES 산출물\02.프로젝트구현(IM)\200. 분석단계(ANA)\270.설비Data수집\AS-IS 설비 조사\Rewinding")</f>
        <v>\\10.12.11.20\TFO.FAIT.Share\#C01_프로젝트\안산 MES 산출물\02.프로젝트구현(IM)\200. 분석단계(ANA)\270.설비Data수집\AS-IS 설비 조사\Rewinding</v>
      </c>
    </row>
    <row r="1902" spans="1:1" x14ac:dyDescent="0.4">
      <c r="A1902" t="str">
        <f>HYPERLINK("\\10.12.11.20\TFO.FAIT.Share\#C01_프로젝트\안산 MES 산출물\02.프로젝트구현(IM)\200. 분석단계(ANA)\270.설비Data수집\AS-IS 설비 조사\V-FURNACE")</f>
        <v>\\10.12.11.20\TFO.FAIT.Share\#C01_프로젝트\안산 MES 산출물\02.프로젝트구현(IM)\200. 분석단계(ANA)\270.설비Data수집\AS-IS 설비 조사\V-FURNACE</v>
      </c>
    </row>
    <row r="1903" spans="1:1" x14ac:dyDescent="0.4">
      <c r="A1903" t="str">
        <f>HYPERLINK("\\10.12.11.20\TFO.FAIT.Share\#C01_프로젝트\안산 MES 산출물\02.프로젝트구현(IM)\200. 분석단계(ANA)\270.설비Data수집\AS-IS 설비 조사\V-LATHE")</f>
        <v>\\10.12.11.20\TFO.FAIT.Share\#C01_프로젝트\안산 MES 산출물\02.프로젝트구현(IM)\200. 분석단계(ANA)\270.설비Data수집\AS-IS 설비 조사\V-LATHE</v>
      </c>
    </row>
    <row r="1904" spans="1:1" x14ac:dyDescent="0.4">
      <c r="A1904" t="str">
        <f>HYPERLINK("\\10.12.11.20\TFO.FAIT.Share\#C01_프로젝트\안산 MES 산출물\02.프로젝트구현(IM)\200. 분석단계(ANA)\270.설비Data수집\AS-IS 설비 조사\드로잉타워")</f>
        <v>\\10.12.11.20\TFO.FAIT.Share\#C01_프로젝트\안산 MES 산출물\02.프로젝트구현(IM)\200. 분석단계(ANA)\270.설비Data수집\AS-IS 설비 조사\드로잉타워</v>
      </c>
    </row>
    <row r="1905" spans="1:1" x14ac:dyDescent="0.4">
      <c r="A1905" t="str">
        <f>HYPERLINK("\\10.12.11.20\TFO.FAIT.Share\#C01_프로젝트\안산 MES 산출물\02.프로젝트구현(IM)\200. 분석단계(ANA)\270.설비Data수집\AS-IS 설비 조사\설비별데이터분석")</f>
        <v>\\10.12.11.20\TFO.FAIT.Share\#C01_프로젝트\안산 MES 산출물\02.프로젝트구현(IM)\200. 분석단계(ANA)\270.설비Data수집\AS-IS 설비 조사\설비별데이터분석</v>
      </c>
    </row>
    <row r="1906" spans="1:1" x14ac:dyDescent="0.4">
      <c r="A1906" t="str">
        <f>HYPERLINK("\\10.12.11.20\TFO.FAIT.Share\#C01_프로젝트\안산 MES 산출물\02.프로젝트구현(IM)\200. 분석단계(ANA)\270.설비Data수집\AS-IS 설비 조사\코어설비사진")</f>
        <v>\\10.12.11.20\TFO.FAIT.Share\#C01_프로젝트\안산 MES 산출물\02.프로젝트구현(IM)\200. 분석단계(ANA)\270.설비Data수집\AS-IS 설비 조사\코어설비사진</v>
      </c>
    </row>
    <row r="1907" spans="1:1" x14ac:dyDescent="0.4">
      <c r="A1907" t="str">
        <f>HYPERLINK("\\10.12.11.20\TFO.FAIT.Share\#C01_프로젝트\안산 MES 산출물\02.프로젝트구현(IM)\200. 분석단계(ANA)\270.설비Data수집\AS-IS 설비 조사\20190425 MCVD_DRAWING_TOWER\Drawing_Tower")</f>
        <v>\\10.12.11.20\TFO.FAIT.Share\#C01_프로젝트\안산 MES 산출물\02.프로젝트구현(IM)\200. 분석단계(ANA)\270.설비Data수집\AS-IS 설비 조사\20190425 MCVD_DRAWING_TOWER\Drawing_Tower</v>
      </c>
    </row>
    <row r="1908" spans="1:1" x14ac:dyDescent="0.4">
      <c r="A1908" t="str">
        <f>HYPERLINK("\\10.12.11.20\TFO.FAIT.Share\#C01_프로젝트\안산 MES 산출물\02.프로젝트구현(IM)\200. 분석단계(ANA)\270.설비Data수집\AS-IS 설비 조사\20190425 MCVD_DRAWING_TOWER\MVCD")</f>
        <v>\\10.12.11.20\TFO.FAIT.Share\#C01_프로젝트\안산 MES 산출물\02.프로젝트구현(IM)\200. 분석단계(ANA)\270.설비Data수집\AS-IS 설비 조사\20190425 MCVD_DRAWING_TOWER\MVCD</v>
      </c>
    </row>
    <row r="1909" spans="1:1" x14ac:dyDescent="0.4">
      <c r="A1909" t="str">
        <f>HYPERLINK("\\10.12.11.20\TFO.FAIT.Share\#C01_프로젝트\안산 MES 산출물\02.프로젝트구현(IM)\200. 분석단계(ANA)\270.설비Data수집\AS-IS 설비 조사\Drawing\L-DRAWING")</f>
        <v>\\10.12.11.20\TFO.FAIT.Share\#C01_프로젝트\안산 MES 산출물\02.프로젝트구현(IM)\200. 분석단계(ANA)\270.설비Data수집\AS-IS 설비 조사\Drawing\L-DRAWING</v>
      </c>
    </row>
    <row r="1910" spans="1:1" x14ac:dyDescent="0.4">
      <c r="A1910" t="str">
        <f>HYPERLINK("\\10.12.11.20\TFO.FAIT.Share\#C01_프로젝트\안산 MES 산출물\02.프로젝트구현(IM)\200. 분석단계(ANA)\270.설비Data수집\AS-IS 설비 조사\Drawing\N-DRAWING")</f>
        <v>\\10.12.11.20\TFO.FAIT.Share\#C01_프로젝트\안산 MES 산출물\02.프로젝트구현(IM)\200. 분석단계(ANA)\270.설비Data수집\AS-IS 설비 조사\Drawing\N-DRAWING</v>
      </c>
    </row>
    <row r="1911" spans="1:1" x14ac:dyDescent="0.4">
      <c r="A1911" t="str">
        <f>HYPERLINK("\\10.12.11.20\TFO.FAIT.Share\#C01_프로젝트\안산 MES 산출물\02.프로젝트구현(IM)\200. 분석단계(ANA)\270.설비Data수집\AS-IS 설비 조사\Drawing\T-DRAWING")</f>
        <v>\\10.12.11.20\TFO.FAIT.Share\#C01_프로젝트\안산 MES 산출물\02.프로젝트구현(IM)\200. 분석단계(ANA)\270.설비Data수집\AS-IS 설비 조사\Drawing\T-DRAWING</v>
      </c>
    </row>
    <row r="1912" spans="1:1" x14ac:dyDescent="0.4">
      <c r="A1912" t="str">
        <f>HYPERLINK("\\10.12.11.20\TFO.FAIT.Share\#C01_프로젝트\안산 MES 산출물\02.프로젝트구현(IM)\200. 분석단계(ANA)\270.설비Data수집\AS-IS 설비 조사\Rewinding\Weiye")</f>
        <v>\\10.12.11.20\TFO.FAIT.Share\#C01_프로젝트\안산 MES 산출물\02.프로젝트구현(IM)\200. 분석단계(ANA)\270.설비Data수집\AS-IS 설비 조사\Rewinding\Weiye</v>
      </c>
    </row>
    <row r="1913" spans="1:1" x14ac:dyDescent="0.4">
      <c r="A1913" t="str">
        <f>HYPERLINK("\\10.12.11.20\TFO.FAIT.Share\#C01_프로젝트\안산 MES 산출물\02.프로젝트구현(IM)\200. 분석단계(ANA)\270.설비Data수집\AS-IS 설비 조사\Rewinding\Yupin")</f>
        <v>\\10.12.11.20\TFO.FAIT.Share\#C01_프로젝트\안산 MES 산출물\02.프로젝트구현(IM)\200. 분석단계(ANA)\270.설비Data수집\AS-IS 설비 조사\Rewinding\Yupin</v>
      </c>
    </row>
    <row r="1914" spans="1:1" x14ac:dyDescent="0.4">
      <c r="A1914" t="str">
        <f>HYPERLINK("\\10.12.11.20\TFO.FAIT.Share\#C01_프로젝트\안산 MES 산출물\02.프로젝트구현(IM)\200. 분석단계(ANA)\270.설비Data수집\AS-IS 설비 조사\Rewinding\허페이 TongDing")</f>
        <v>\\10.12.11.20\TFO.FAIT.Share\#C01_프로젝트\안산 MES 산출물\02.프로젝트구현(IM)\200. 분석단계(ANA)\270.설비Data수집\AS-IS 설비 조사\Rewinding\허페이 TongDing</v>
      </c>
    </row>
    <row r="1915" spans="1:1" x14ac:dyDescent="0.4">
      <c r="A1915" t="str">
        <f>HYPERLINK("\\10.12.11.20\TFO.FAIT.Share\#C01_프로젝트\안산 MES 산출물\02.프로젝트구현(IM)\200. 분석단계(ANA)\270.설비Data수집\OPC-Server\다케비씨라이센스")</f>
        <v>\\10.12.11.20\TFO.FAIT.Share\#C01_프로젝트\안산 MES 산출물\02.프로젝트구현(IM)\200. 분석단계(ANA)\270.설비Data수집\OPC-Server\다케비씨라이센스</v>
      </c>
    </row>
    <row r="1916" spans="1:1" x14ac:dyDescent="0.4">
      <c r="A1916" t="str">
        <f>HYPERLINK("\\10.12.11.20\TFO.FAIT.Share\#C01_프로젝트\안산 MES 산출물\02.프로젝트구현(IM)\200. 분석단계(ANA)\270.설비Data수집\OPC-Server\매뉴얼")</f>
        <v>\\10.12.11.20\TFO.FAIT.Share\#C01_프로젝트\안산 MES 산출물\02.프로젝트구현(IM)\200. 분석단계(ANA)\270.설비Data수집\OPC-Server\매뉴얼</v>
      </c>
    </row>
    <row r="1917" spans="1:1" x14ac:dyDescent="0.4">
      <c r="A1917" t="str">
        <f>HYPERLINK("\\10.12.11.20\TFO.FAIT.Share\#C01_프로젝트\안산 MES 산출물\02.프로젝트구현(IM)\200. 분석단계(ANA)\270.설비Data수집\PLC Address Map\ATS 터치스크린 프로그램 조회")</f>
        <v>\\10.12.11.20\TFO.FAIT.Share\#C01_프로젝트\안산 MES 산출물\02.프로젝트구현(IM)\200. 분석단계(ANA)\270.설비Data수집\PLC Address Map\ATS 터치스크린 프로그램 조회</v>
      </c>
    </row>
    <row r="1918" spans="1:1" x14ac:dyDescent="0.4">
      <c r="A1918" t="str">
        <f>HYPERLINK("\\10.12.11.20\TFO.FAIT.Share\#C01_프로젝트\안산 MES 산출물\02.프로젝트구현(IM)\200. 분석단계(ANA)\270.설비Data수집\PLC Address Map\L-Drawing")</f>
        <v>\\10.12.11.20\TFO.FAIT.Share\#C01_프로젝트\안산 MES 산출물\02.프로젝트구현(IM)\200. 분석단계(ANA)\270.설비Data수집\PLC Address Map\L-Drawing</v>
      </c>
    </row>
    <row r="1919" spans="1:1" x14ac:dyDescent="0.4">
      <c r="A1919" t="str">
        <f>HYPERLINK("\\10.12.11.20\TFO.FAIT.Share\#C01_프로젝트\안산 MES 산출물\02.프로젝트구현(IM)\200. 분석단계(ANA)\270.설비Data수집\PLC Address Map\LVAD-15")</f>
        <v>\\10.12.11.20\TFO.FAIT.Share\#C01_프로젝트\안산 MES 산출물\02.프로젝트구현(IM)\200. 분석단계(ANA)\270.설비Data수집\PLC Address Map\LVAD-15</v>
      </c>
    </row>
    <row r="1920" spans="1:1" x14ac:dyDescent="0.4">
      <c r="A1920" t="str">
        <f>HYPERLINK("\\10.12.11.20\TFO.FAIT.Share\#C01_프로젝트\안산 MES 산출물\02.프로젝트구현(IM)\200. 분석단계(ANA)\270.설비Data수집\PLC Address Map\MCVD")</f>
        <v>\\10.12.11.20\TFO.FAIT.Share\#C01_프로젝트\안산 MES 산출물\02.프로젝트구현(IM)\200. 분석단계(ANA)\270.설비Data수집\PLC Address Map\MCVD</v>
      </c>
    </row>
    <row r="1921" spans="1:1" x14ac:dyDescent="0.4">
      <c r="A1921" t="str">
        <f>HYPERLINK("\\10.12.11.20\TFO.FAIT.Share\#C01_프로젝트\안산 MES 산출물\02.프로젝트구현(IM)\200. 분석단계(ANA)\270.설비Data수집\PLC Address Map\N-Drawing")</f>
        <v>\\10.12.11.20\TFO.FAIT.Share\#C01_프로젝트\안산 MES 산출물\02.프로젝트구현(IM)\200. 분석단계(ANA)\270.설비Data수집\PLC Address Map\N-Drawing</v>
      </c>
    </row>
    <row r="1922" spans="1:1" x14ac:dyDescent="0.4">
      <c r="A1922" t="str">
        <f>HYPERLINK("\\10.12.11.20\TFO.FAIT.Share\#C01_프로젝트\안산 MES 산출물\02.프로젝트구현(IM)\200. 분석단계(ANA)\270.설비Data수집\PLC Address Map\OVD")</f>
        <v>\\10.12.11.20\TFO.FAIT.Share\#C01_프로젝트\안산 MES 산출물\02.프로젝트구현(IM)\200. 분석단계(ANA)\270.설비Data수집\PLC Address Map\OVD</v>
      </c>
    </row>
    <row r="1923" spans="1:1" x14ac:dyDescent="0.4">
      <c r="A1923" t="str">
        <f>HYPERLINK("\\10.12.11.20\TFO.FAIT.Share\#C01_프로젝트\안산 MES 산출물\02.프로젝트구현(IM)\200. 분석단계(ANA)\270.설비Data수집\PLC Address Map\메덱")</f>
        <v>\\10.12.11.20\TFO.FAIT.Share\#C01_프로젝트\안산 MES 산출물\02.프로젝트구현(IM)\200. 분석단계(ANA)\270.설비Data수집\PLC Address Map\메덱</v>
      </c>
    </row>
    <row r="1924" spans="1:1" x14ac:dyDescent="0.4">
      <c r="A1924" t="str">
        <f>HYPERLINK("\\10.12.11.20\TFO.FAIT.Share\#C01_프로젝트\안산 MES 산출물\02.프로젝트구현(IM)\200. 분석단계(ANA)\270.설비Data수집\PLC Address Map\웨이에")</f>
        <v>\\10.12.11.20\TFO.FAIT.Share\#C01_프로젝트\안산 MES 산출물\02.프로젝트구현(IM)\200. 분석단계(ANA)\270.설비Data수집\PLC Address Map\웨이에</v>
      </c>
    </row>
    <row r="1925" spans="1:1" x14ac:dyDescent="0.4">
      <c r="A1925" t="str">
        <f>HYPERLINK("\\10.12.11.20\TFO.FAIT.Share\#C01_프로젝트\안산 MES 산출물\02.프로젝트구현(IM)\200. 분석단계(ANA)\270.설비Data수집\PLC Address Map\유핀")</f>
        <v>\\10.12.11.20\TFO.FAIT.Share\#C01_프로젝트\안산 MES 산출물\02.프로젝트구현(IM)\200. 분석단계(ANA)\270.설비Data수집\PLC Address Map\유핀</v>
      </c>
    </row>
    <row r="1926" spans="1:1" x14ac:dyDescent="0.4">
      <c r="A1926" t="str">
        <f>HYPERLINK("\\10.12.11.20\TFO.FAIT.Share\#C01_프로젝트\안산 MES 산출물\02.프로젝트구현(IM)\200. 분석단계(ANA)\270.설비Data수집\PLC Address Map\통딩(Drawing)")</f>
        <v>\\10.12.11.20\TFO.FAIT.Share\#C01_프로젝트\안산 MES 산출물\02.프로젝트구현(IM)\200. 분석단계(ANA)\270.설비Data수집\PLC Address Map\통딩(Drawing)</v>
      </c>
    </row>
    <row r="1927" spans="1:1" x14ac:dyDescent="0.4">
      <c r="A1927" t="str">
        <f>HYPERLINK("\\10.12.11.20\TFO.FAIT.Share\#C01_프로젝트\안산 MES 산출물\02.프로젝트구현(IM)\200. 분석단계(ANA)\270.설비Data수집\PLC Address Map\통딩(Rewinder)")</f>
        <v>\\10.12.11.20\TFO.FAIT.Share\#C01_프로젝트\안산 MES 산출물\02.프로젝트구현(IM)\200. 분석단계(ANA)\270.설비Data수집\PLC Address Map\통딩(Rewinder)</v>
      </c>
    </row>
    <row r="1928" spans="1:1" x14ac:dyDescent="0.4">
      <c r="A1928" t="str">
        <f>HYPERLINK("\\10.12.11.20\TFO.FAIT.Share\#C01_프로젝트\안산 MES 산출물\02.프로젝트구현(IM)\200. 분석단계(ANA)\270.설비Data수집\PLC Address Map\허페이통딩(RW)")</f>
        <v>\\10.12.11.20\TFO.FAIT.Share\#C01_프로젝트\안산 MES 산출물\02.프로젝트구현(IM)\200. 분석단계(ANA)\270.설비Data수집\PLC Address Map\허페이통딩(RW)</v>
      </c>
    </row>
    <row r="1929" spans="1:1" x14ac:dyDescent="0.4">
      <c r="A1929" t="str">
        <f>HYPERLINK("\\10.12.11.20\TFO.FAIT.Share\#C01_프로젝트\안산 MES 산출물\02.프로젝트구현(IM)\200. 분석단계(ANA)\270.설비Data수집\PLC Address Map\ATS 터치스크린 프로그램 조회\COM device driver")</f>
        <v>\\10.12.11.20\TFO.FAIT.Share\#C01_프로젝트\안산 MES 산출물\02.프로젝트구현(IM)\200. 분석단계(ANA)\270.설비Data수집\PLC Address Map\ATS 터치스크린 프로그램 조회\COM device driver</v>
      </c>
    </row>
    <row r="1930" spans="1:1" x14ac:dyDescent="0.4">
      <c r="A1930" t="str">
        <f>HYPERLINK("\\10.12.11.20\TFO.FAIT.Share\#C01_프로젝트\안산 MES 산출물\02.프로젝트구현(IM)\200. 분석단계(ANA)\270.설비Data수집\PLC Address Map\ATS 터치스크린 프로그램 조회\터치스크린 수신 방법 동영상 가이드")</f>
        <v>\\10.12.11.20\TFO.FAIT.Share\#C01_프로젝트\안산 MES 산출물\02.프로젝트구현(IM)\200. 분석단계(ANA)\270.설비Data수집\PLC Address Map\ATS 터치스크린 프로그램 조회\터치스크린 수신 방법 동영상 가이드</v>
      </c>
    </row>
    <row r="1931" spans="1:1" x14ac:dyDescent="0.4">
      <c r="A1931" t="str">
        <f>HYPERLINK("\\10.12.11.20\TFO.FAIT.Share\#C01_프로젝트\안산 MES 산출물\02.프로젝트구현(IM)\200. 분석단계(ANA)\270.설비Data수집\PLC Address Map\ATS 터치스크린 프로그램 조회\터치스크린 수집 데이터")</f>
        <v>\\10.12.11.20\TFO.FAIT.Share\#C01_프로젝트\안산 MES 산출물\02.프로젝트구현(IM)\200. 분석단계(ANA)\270.설비Data수집\PLC Address Map\ATS 터치스크린 프로그램 조회\터치스크린 수집 데이터</v>
      </c>
    </row>
    <row r="1932" spans="1:1" x14ac:dyDescent="0.4">
      <c r="A1932" t="str">
        <f>HYPERLINK("\\10.12.11.20\TFO.FAIT.Share\#C01_프로젝트\안산 MES 산출물\02.프로젝트구현(IM)\200. 분석단계(ANA)\270.설비Data수집\PLC Address Map\ATS 터치스크린 프로그램 조회\터치스크린 어드레스 요청")</f>
        <v>\\10.12.11.20\TFO.FAIT.Share\#C01_프로젝트\안산 MES 산출물\02.프로젝트구현(IM)\200. 분석단계(ANA)\270.설비Data수집\PLC Address Map\ATS 터치스크린 프로그램 조회\터치스크린 어드레스 요청</v>
      </c>
    </row>
    <row r="1933" spans="1:1" x14ac:dyDescent="0.4">
      <c r="A1933" t="str">
        <f>HYPERLINK("\\10.12.11.20\TFO.FAIT.Share\#C01_프로젝트\안산 MES 산출물\02.프로젝트구현(IM)\200. 분석단계(ANA)\270.설비Data수집\PLC Address Map\ATS 터치스크린 프로그램 조회\터치스크린 조회 프로그램")</f>
        <v>\\10.12.11.20\TFO.FAIT.Share\#C01_프로젝트\안산 MES 산출물\02.프로젝트구현(IM)\200. 분석단계(ANA)\270.설비Data수집\PLC Address Map\ATS 터치스크린 프로그램 조회\터치스크린 조회 프로그램</v>
      </c>
    </row>
    <row r="1934" spans="1:1" x14ac:dyDescent="0.4">
      <c r="A1934" t="str">
        <f>HYPERLINK("\\10.12.11.20\TFO.FAIT.Share\#C01_프로젝트\안산 MES 산출물\02.프로젝트구현(IM)\200. 분석단계(ANA)\270.설비Data수집\PLC Address Map\ATS 터치스크린 프로그램 조회\COM device driver\CDM v2.12.28 WHQL Certified")</f>
        <v>\\10.12.11.20\TFO.FAIT.Share\#C01_프로젝트\안산 MES 산출물\02.프로젝트구현(IM)\200. 분석단계(ANA)\270.설비Data수집\PLC Address Map\ATS 터치스크린 프로그램 조회\COM device driver\CDM v2.12.28 WHQL Certified</v>
      </c>
    </row>
    <row r="1935" spans="1:1" x14ac:dyDescent="0.4">
      <c r="A1935" t="str">
        <f>HYPERLINK("\\10.12.11.20\TFO.FAIT.Share\#C01_프로젝트\안산 MES 산출물\02.프로젝트구현(IM)\200. 분석단계(ANA)\270.설비Data수집\PLC Address Map\ATS 터치스크린 프로그램 조회\COM device driver\CDM v2.12.28 WHQL Certified\amd64")</f>
        <v>\\10.12.11.20\TFO.FAIT.Share\#C01_프로젝트\안산 MES 산출물\02.프로젝트구현(IM)\200. 분석단계(ANA)\270.설비Data수집\PLC Address Map\ATS 터치스크린 프로그램 조회\COM device driver\CDM v2.12.28 WHQL Certified\amd64</v>
      </c>
    </row>
    <row r="1936" spans="1:1" x14ac:dyDescent="0.4">
      <c r="A1936" t="str">
        <f>HYPERLINK("\\10.12.11.20\TFO.FAIT.Share\#C01_프로젝트\안산 MES 산출물\02.프로젝트구현(IM)\200. 분석단계(ANA)\270.설비Data수집\PLC Address Map\ATS 터치스크린 프로그램 조회\COM device driver\CDM v2.12.28 WHQL Certified\i386")</f>
        <v>\\10.12.11.20\TFO.FAIT.Share\#C01_프로젝트\안산 MES 산출물\02.프로젝트구현(IM)\200. 분석단계(ANA)\270.설비Data수집\PLC Address Map\ATS 터치스크린 프로그램 조회\COM device driver\CDM v2.12.28 WHQL Certified\i386</v>
      </c>
    </row>
    <row r="1937" spans="1:1" x14ac:dyDescent="0.4">
      <c r="A1937" t="str">
        <f>HYPERLINK("\\10.12.11.20\TFO.FAIT.Share\#C01_프로젝트\안산 MES 산출물\02.프로젝트구현(IM)\200. 분석단계(ANA)\270.설비Data수집\PLC Address Map\ATS 터치스크린 프로그램 조회\COM device driver\CDM v2.12.28 WHQL Certified\Static")</f>
        <v>\\10.12.11.20\TFO.FAIT.Share\#C01_프로젝트\안산 MES 산출물\02.프로젝트구현(IM)\200. 분석단계(ANA)\270.설비Data수집\PLC Address Map\ATS 터치스크린 프로그램 조회\COM device driver\CDM v2.12.28 WHQL Certified\Static</v>
      </c>
    </row>
    <row r="1938" spans="1:1" x14ac:dyDescent="0.4">
      <c r="A1938" t="str">
        <f>HYPERLINK("\\10.12.11.20\TFO.FAIT.Share\#C01_프로젝트\안산 MES 산출물\02.프로젝트구현(IM)\200. 분석단계(ANA)\270.설비Data수집\PLC Address Map\ATS 터치스크린 프로그램 조회\COM device driver\CDM v2.12.28 WHQL Certified\Static\amd64")</f>
        <v>\\10.12.11.20\TFO.FAIT.Share\#C01_프로젝트\안산 MES 산출물\02.프로젝트구현(IM)\200. 분석단계(ANA)\270.설비Data수집\PLC Address Map\ATS 터치스크린 프로그램 조회\COM device driver\CDM v2.12.28 WHQL Certified\Static\amd64</v>
      </c>
    </row>
    <row r="1939" spans="1:1" x14ac:dyDescent="0.4">
      <c r="A1939" t="str">
        <f>HYPERLINK("\\10.12.11.20\TFO.FAIT.Share\#C01_프로젝트\안산 MES 산출물\02.프로젝트구현(IM)\200. 분석단계(ANA)\270.설비Data수집\PLC Address Map\ATS 터치스크린 프로그램 조회\COM device driver\CDM v2.12.28 WHQL Certified\Static\i386")</f>
        <v>\\10.12.11.20\TFO.FAIT.Share\#C01_프로젝트\안산 MES 산출물\02.프로젝트구현(IM)\200. 분석단계(ANA)\270.설비Data수집\PLC Address Map\ATS 터치스크린 프로그램 조회\COM device driver\CDM v2.12.28 WHQL Certified\Static\i386</v>
      </c>
    </row>
    <row r="1940" spans="1:1" x14ac:dyDescent="0.4">
      <c r="A1940" t="str">
        <f>HYPERLINK("\\10.12.11.20\TFO.FAIT.Share\#C01_프로젝트\안산 MES 산출물\02.프로젝트구현(IM)\200. 분석단계(ANA)\270.설비Data수집\PLC Address Map\ATS 터치스크린 프로그램 조회\터치스크린 수집 데이터\01.LFUR-07")</f>
        <v>\\10.12.11.20\TFO.FAIT.Share\#C01_프로젝트\안산 MES 산출물\02.프로젝트구현(IM)\200. 분석단계(ANA)\270.설비Data수집\PLC Address Map\ATS 터치스크린 프로그램 조회\터치스크린 수집 데이터\01.LFUR-07</v>
      </c>
    </row>
    <row r="1941" spans="1:1" x14ac:dyDescent="0.4">
      <c r="A1941" t="str">
        <f>HYPERLINK("\\10.12.11.20\TFO.FAIT.Share\#C01_프로젝트\안산 MES 산출물\02.프로젝트구현(IM)\200. 분석단계(ANA)\270.설비Data수집\PLC Address Map\ATS 터치스크린 프로그램 조회\터치스크린 수집 데이터\02.L-Lathe-05")</f>
        <v>\\10.12.11.20\TFO.FAIT.Share\#C01_프로젝트\안산 MES 산출물\02.프로젝트구현(IM)\200. 분석단계(ANA)\270.설비Data수집\PLC Address Map\ATS 터치스크린 프로그램 조회\터치스크린 수집 데이터\02.L-Lathe-05</v>
      </c>
    </row>
    <row r="1942" spans="1:1" x14ac:dyDescent="0.4">
      <c r="A1942" t="str">
        <f>HYPERLINK("\\10.12.11.20\TFO.FAIT.Share\#C01_프로젝트\안산 MES 산출물\02.프로젝트구현(IM)\200. 분석단계(ANA)\270.설비Data수집\PLC Address Map\ATS 터치스크린 프로그램 조회\터치스크린 수집 데이터\03.L-VAD-02")</f>
        <v>\\10.12.11.20\TFO.FAIT.Share\#C01_프로젝트\안산 MES 산출물\02.프로젝트구현(IM)\200. 분석단계(ANA)\270.설비Data수집\PLC Address Map\ATS 터치스크린 프로그램 조회\터치스크린 수집 데이터\03.L-VAD-02</v>
      </c>
    </row>
    <row r="1943" spans="1:1" x14ac:dyDescent="0.4">
      <c r="A1943" t="str">
        <f>HYPERLINK("\\10.12.11.20\TFO.FAIT.Share\#C01_프로젝트\안산 MES 산출물\02.프로젝트구현(IM)\200. 분석단계(ANA)\270.설비Data수집\PLC Address Map\ATS 터치스크린 프로그램 조회\터치스크린 수집 데이터\04.VAD-RND")</f>
        <v>\\10.12.11.20\TFO.FAIT.Share\#C01_프로젝트\안산 MES 산출물\02.프로젝트구현(IM)\200. 분석단계(ANA)\270.설비Data수집\PLC Address Map\ATS 터치스크린 프로그램 조회\터치스크린 수집 데이터\04.VAD-RND</v>
      </c>
    </row>
    <row r="1944" spans="1:1" x14ac:dyDescent="0.4">
      <c r="A1944" t="str">
        <f>HYPERLINK("\\10.12.11.20\TFO.FAIT.Share\#C01_프로젝트\안산 MES 산출물\02.프로젝트구현(IM)\200. 분석단계(ANA)\270.설비Data수집\PLC Address Map\ATS 터치스크린 프로그램 조회\터치스크린 수집 데이터\05.L-DRAW-04")</f>
        <v>\\10.12.11.20\TFO.FAIT.Share\#C01_프로젝트\안산 MES 산출물\02.프로젝트구현(IM)\200. 분석단계(ANA)\270.설비Data수집\PLC Address Map\ATS 터치스크린 프로그램 조회\터치스크린 수집 데이터\05.L-DRAW-04</v>
      </c>
    </row>
    <row r="1945" spans="1:1" x14ac:dyDescent="0.4">
      <c r="A1945" t="str">
        <f>HYPERLINK("\\10.12.11.20\TFO.FAIT.Share\#C01_프로젝트\안산 MES 산출물\02.프로젝트구현(IM)\200. 분석단계(ANA)\270.설비Data수집\PLC Address Map\ATS 터치스크린 프로그램 조회\터치스크린 수집 데이터\06.JVAD20")</f>
        <v>\\10.12.11.20\TFO.FAIT.Share\#C01_프로젝트\안산 MES 산출물\02.프로젝트구현(IM)\200. 분석단계(ANA)\270.설비Data수집\PLC Address Map\ATS 터치스크린 프로그램 조회\터치스크린 수집 데이터\06.JVAD20</v>
      </c>
    </row>
    <row r="1946" spans="1:1" x14ac:dyDescent="0.4">
      <c r="A1946" t="str">
        <f>HYPERLINK("\\10.12.11.20\TFO.FAIT.Share\#C01_프로젝트\안산 MES 산출물\02.프로젝트구현(IM)\200. 분석단계(ANA)\270.설비Data수집\PLC Address Map\ATS 터치스크린 프로그램 조회\터치스크린 수집 데이터\07.L-VAD-18")</f>
        <v>\\10.12.11.20\TFO.FAIT.Share\#C01_프로젝트\안산 MES 산출물\02.프로젝트구현(IM)\200. 분석단계(ANA)\270.설비Data수집\PLC Address Map\ATS 터치스크린 프로그램 조회\터치스크린 수집 데이터\07.L-VAD-18</v>
      </c>
    </row>
    <row r="1947" spans="1:1" x14ac:dyDescent="0.4">
      <c r="A1947" t="str">
        <f>HYPERLINK("\\10.12.11.20\TFO.FAIT.Share\#C01_프로젝트\안산 MES 산출물\02.프로젝트구현(IM)\200. 분석단계(ANA)\270.설비Data수집\PLC Address Map\ATS 터치스크린 프로그램 조회\터치스크린 수집 데이터\08.L-furnace-13")</f>
        <v>\\10.12.11.20\TFO.FAIT.Share\#C01_프로젝트\안산 MES 산출물\02.프로젝트구현(IM)\200. 분석단계(ANA)\270.설비Data수집\PLC Address Map\ATS 터치스크린 프로그램 조회\터치스크린 수집 데이터\08.L-furnace-13</v>
      </c>
    </row>
    <row r="1948" spans="1:1" x14ac:dyDescent="0.4">
      <c r="A1948" t="str">
        <f>HYPERLINK("\\10.12.11.20\TFO.FAIT.Share\#C01_프로젝트\안산 MES 산출물\02.프로젝트구현(IM)\200. 분석단계(ANA)\270.설비Data수집\PLC Address Map\ATS 터치스크린 프로그램 조회\터치스크린 수집 데이터\09.J-VAD-12")</f>
        <v>\\10.12.11.20\TFO.FAIT.Share\#C01_프로젝트\안산 MES 산출물\02.프로젝트구현(IM)\200. 분석단계(ANA)\270.설비Data수집\PLC Address Map\ATS 터치스크린 프로그램 조회\터치스크린 수집 데이터\09.J-VAD-12</v>
      </c>
    </row>
    <row r="1949" spans="1:1" x14ac:dyDescent="0.4">
      <c r="A1949" t="str">
        <f>HYPERLINK("\\10.12.11.20\TFO.FAIT.Share\#C01_프로젝트\안산 MES 산출물\02.프로젝트구현(IM)\200. 분석단계(ANA)\270.설비Data수집\PLC Address Map\ATS 터치스크린 프로그램 조회\터치스크린 수집 데이터\10.V-Furnace-06")</f>
        <v>\\10.12.11.20\TFO.FAIT.Share\#C01_프로젝트\안산 MES 산출물\02.프로젝트구현(IM)\200. 분석단계(ANA)\270.설비Data수집\PLC Address Map\ATS 터치스크린 프로그램 조회\터치스크린 수집 데이터\10.V-Furnace-06</v>
      </c>
    </row>
    <row r="1950" spans="1:1" x14ac:dyDescent="0.4">
      <c r="A1950" t="str">
        <f>HYPERLINK("\\10.12.11.20\TFO.FAIT.Share\#C01_프로젝트\안산 MES 산출물\02.프로젝트구현(IM)\200. 분석단계(ANA)\270.설비Data수집\PLC Address Map\ATS 터치스크린 프로그램 조회\터치스크린 수집 데이터\11.L-LATHE-08")</f>
        <v>\\10.12.11.20\TFO.FAIT.Share\#C01_프로젝트\안산 MES 산출물\02.프로젝트구현(IM)\200. 분석단계(ANA)\270.설비Data수집\PLC Address Map\ATS 터치스크린 프로그램 조회\터치스크린 수집 데이터\11.L-LATHE-08</v>
      </c>
    </row>
    <row r="1951" spans="1:1" x14ac:dyDescent="0.4">
      <c r="A1951" t="str">
        <f>HYPERLINK("\\10.12.11.20\TFO.FAIT.Share\#C01_프로젝트\안산 MES 산출물\02.프로젝트구현(IM)\200. 분석단계(ANA)\270.설비Data수집\PLC Address Map\ATS 터치스크린 프로그램 조회\터치스크린 수집 데이터\12.V-LATHE-01")</f>
        <v>\\10.12.11.20\TFO.FAIT.Share\#C01_프로젝트\안산 MES 산출물\02.프로젝트구현(IM)\200. 분석단계(ANA)\270.설비Data수집\PLC Address Map\ATS 터치스크린 프로그램 조회\터치스크린 수집 데이터\12.V-LATHE-01</v>
      </c>
    </row>
    <row r="1952" spans="1:1" x14ac:dyDescent="0.4">
      <c r="A1952" t="str">
        <f>HYPERLINK("\\10.12.11.20\TFO.FAIT.Share\#C01_프로젝트\안산 MES 산출물\02.프로젝트구현(IM)\200. 분석단계(ANA)\270.설비Data수집\PLC Address Map\ATS 터치스크린 프로그램 조회\터치스크린 수집 데이터\13.V-FURNACE-01")</f>
        <v>\\10.12.11.20\TFO.FAIT.Share\#C01_프로젝트\안산 MES 산출물\02.프로젝트구현(IM)\200. 분석단계(ANA)\270.설비Data수집\PLC Address Map\ATS 터치스크린 프로그램 조회\터치스크린 수집 데이터\13.V-FURNACE-01</v>
      </c>
    </row>
    <row r="1953" spans="1:1" x14ac:dyDescent="0.4">
      <c r="A1953" t="str">
        <f>HYPERLINK("\\10.12.11.20\TFO.FAIT.Share\#C01_프로젝트\안산 MES 산출물\02.프로젝트구현(IM)\200. 분석단계(ANA)\270.설비Data수집\PLC Address Map\ATS 터치스크린 프로그램 조회\터치스크린 수집 데이터\14,R-FURNACE-03")</f>
        <v>\\10.12.11.20\TFO.FAIT.Share\#C01_프로젝트\안산 MES 산출물\02.프로젝트구현(IM)\200. 분석단계(ANA)\270.설비Data수집\PLC Address Map\ATS 터치스크린 프로그램 조회\터치스크린 수집 데이터\14,R-FURNACE-03</v>
      </c>
    </row>
    <row r="1954" spans="1:1" x14ac:dyDescent="0.4">
      <c r="A1954" t="str">
        <f>HYPERLINK("\\10.12.11.20\TFO.FAIT.Share\#C01_프로젝트\안산 MES 산출물\02.프로젝트구현(IM)\200. 분석단계(ANA)\270.설비Data수집\PLC Address Map\ATS 터치스크린 프로그램 조회\터치스크린 수집 데이터\15.L-VAD-15")</f>
        <v>\\10.12.11.20\TFO.FAIT.Share\#C01_프로젝트\안산 MES 산출물\02.프로젝트구현(IM)\200. 분석단계(ANA)\270.설비Data수집\PLC Address Map\ATS 터치스크린 프로그램 조회\터치스크린 수집 데이터\15.L-VAD-15</v>
      </c>
    </row>
    <row r="1955" spans="1:1" x14ac:dyDescent="0.4">
      <c r="A1955" t="str">
        <f>HYPERLINK("\\10.12.11.20\TFO.FAIT.Share\#C01_프로젝트\안산 MES 산출물\02.프로젝트구현(IM)\200. 분석단계(ANA)\270.설비Data수집\PLC Address Map\ATS 터치스크린 프로그램 조회\터치스크린 수집 데이터\08.L-furnace-13\Lower Touch")</f>
        <v>\\10.12.11.20\TFO.FAIT.Share\#C01_프로젝트\안산 MES 산출물\02.프로젝트구현(IM)\200. 분석단계(ANA)\270.설비Data수집\PLC Address Map\ATS 터치스크린 프로그램 조회\터치스크린 수집 데이터\08.L-furnace-13\Lower Touch</v>
      </c>
    </row>
    <row r="1956" spans="1:1" x14ac:dyDescent="0.4">
      <c r="A1956" t="str">
        <f>HYPERLINK("\\10.12.11.20\TFO.FAIT.Share\#C01_프로젝트\안산 MES 산출물\02.프로젝트구현(IM)\200. 분석단계(ANA)\270.설비Data수집\PLC Address Map\ATS 터치스크린 프로그램 조회\터치스크린 수집 데이터\08.L-furnace-13\Upper Touch")</f>
        <v>\\10.12.11.20\TFO.FAIT.Share\#C01_프로젝트\안산 MES 산출물\02.프로젝트구현(IM)\200. 분석단계(ANA)\270.설비Data수집\PLC Address Map\ATS 터치스크린 프로그램 조회\터치스크린 수집 데이터\08.L-furnace-13\Upper Touch</v>
      </c>
    </row>
    <row r="1957" spans="1:1" x14ac:dyDescent="0.4">
      <c r="A1957" t="str">
        <f>HYPERLINK("\\10.12.11.20\TFO.FAIT.Share\#C01_프로젝트\안산 MES 산출물\02.프로젝트구현(IM)\200. 분석단계(ANA)\270.설비Data수집\PLC Address Map\ATS 터치스크린 프로그램 조회\터치스크린 어드레스 요청\J-VAD")</f>
        <v>\\10.12.11.20\TFO.FAIT.Share\#C01_프로젝트\안산 MES 산출물\02.프로젝트구현(IM)\200. 분석단계(ANA)\270.설비Data수집\PLC Address Map\ATS 터치스크린 프로그램 조회\터치스크린 어드레스 요청\J-VAD</v>
      </c>
    </row>
    <row r="1958" spans="1:1" x14ac:dyDescent="0.4">
      <c r="A1958" t="str">
        <f>HYPERLINK("\\10.12.11.20\TFO.FAIT.Share\#C01_프로젝트\안산 MES 산출물\02.프로젝트구현(IM)\200. 분석단계(ANA)\270.설비Data수집\PLC Address Map\ATS 터치스크린 프로그램 조회\터치스크린 어드레스 요청\L-DRAWING")</f>
        <v>\\10.12.11.20\TFO.FAIT.Share\#C01_프로젝트\안산 MES 산출물\02.프로젝트구현(IM)\200. 분석단계(ANA)\270.설비Data수집\PLC Address Map\ATS 터치스크린 프로그램 조회\터치스크린 어드레스 요청\L-DRAWING</v>
      </c>
    </row>
    <row r="1959" spans="1:1" x14ac:dyDescent="0.4">
      <c r="A1959" t="str">
        <f>HYPERLINK("\\10.12.11.20\TFO.FAIT.Share\#C01_프로젝트\안산 MES 산출물\02.프로젝트구현(IM)\200. 분석단계(ANA)\270.설비Data수집\PLC Address Map\ATS 터치스크린 프로그램 조회\터치스크린 어드레스 요청\L-Furnace 터치 어드레스 요청")</f>
        <v>\\10.12.11.20\TFO.FAIT.Share\#C01_프로젝트\안산 MES 산출물\02.프로젝트구현(IM)\200. 분석단계(ANA)\270.설비Data수집\PLC Address Map\ATS 터치스크린 프로그램 조회\터치스크린 어드레스 요청\L-Furnace 터치 어드레스 요청</v>
      </c>
    </row>
    <row r="1960" spans="1:1" x14ac:dyDescent="0.4">
      <c r="A1960" t="str">
        <f>HYPERLINK("\\10.12.11.20\TFO.FAIT.Share\#C01_프로젝트\안산 MES 산출물\02.프로젝트구현(IM)\200. 분석단계(ANA)\270.설비Data수집\PLC Address Map\ATS 터치스크린 프로그램 조회\터치스크린 어드레스 요청\L-LATHE")</f>
        <v>\\10.12.11.20\TFO.FAIT.Share\#C01_프로젝트\안산 MES 산출물\02.프로젝트구현(IM)\200. 분석단계(ANA)\270.설비Data수집\PLC Address Map\ATS 터치스크린 프로그램 조회\터치스크린 어드레스 요청\L-LATHE</v>
      </c>
    </row>
    <row r="1961" spans="1:1" x14ac:dyDescent="0.4">
      <c r="A1961" t="str">
        <f>HYPERLINK("\\10.12.11.20\TFO.FAIT.Share\#C01_프로젝트\안산 MES 산출물\02.프로젝트구현(IM)\200. 분석단계(ANA)\270.설비Data수집\PLC Address Map\ATS 터치스크린 프로그램 조회\터치스크린 어드레스 요청\L-VAD")</f>
        <v>\\10.12.11.20\TFO.FAIT.Share\#C01_프로젝트\안산 MES 산출물\02.프로젝트구현(IM)\200. 분석단계(ANA)\270.설비Data수집\PLC Address Map\ATS 터치스크린 프로그램 조회\터치스크린 어드레스 요청\L-VAD</v>
      </c>
    </row>
    <row r="1962" spans="1:1" x14ac:dyDescent="0.4">
      <c r="A1962" t="str">
        <f>HYPERLINK("\\10.12.11.20\TFO.FAIT.Share\#C01_프로젝트\안산 MES 산출물\02.프로젝트구현(IM)\200. 분석단계(ANA)\270.설비Data수집\PLC Address Map\ATS 터치스크린 프로그램 조회\터치스크린 어드레스 요청\L-VAD15")</f>
        <v>\\10.12.11.20\TFO.FAIT.Share\#C01_프로젝트\안산 MES 산출물\02.프로젝트구현(IM)\200. 분석단계(ANA)\270.설비Data수집\PLC Address Map\ATS 터치스크린 프로그램 조회\터치스크린 어드레스 요청\L-VAD15</v>
      </c>
    </row>
    <row r="1963" spans="1:1" x14ac:dyDescent="0.4">
      <c r="A1963" t="str">
        <f>HYPERLINK("\\10.12.11.20\TFO.FAIT.Share\#C01_프로젝트\안산 MES 산출물\02.프로젝트구현(IM)\200. 분석단계(ANA)\270.설비Data수집\PLC Address Map\ATS 터치스크린 프로그램 조회\터치스크린 어드레스 요청\R-FURNACE")</f>
        <v>\\10.12.11.20\TFO.FAIT.Share\#C01_프로젝트\안산 MES 산출물\02.프로젝트구현(IM)\200. 분석단계(ANA)\270.설비Data수집\PLC Address Map\ATS 터치스크린 프로그램 조회\터치스크린 어드레스 요청\R-FURNACE</v>
      </c>
    </row>
    <row r="1964" spans="1:1" x14ac:dyDescent="0.4">
      <c r="A1964" t="str">
        <f>HYPERLINK("\\10.12.11.20\TFO.FAIT.Share\#C01_프로젝트\안산 MES 산출물\02.프로젝트구현(IM)\200. 분석단계(ANA)\270.설비Data수집\PLC Address Map\ATS 터치스크린 프로그램 조회\터치스크린 어드레스 요청\V-FURNACE")</f>
        <v>\\10.12.11.20\TFO.FAIT.Share\#C01_프로젝트\안산 MES 산출물\02.프로젝트구현(IM)\200. 분석단계(ANA)\270.설비Data수집\PLC Address Map\ATS 터치스크린 프로그램 조회\터치스크린 어드레스 요청\V-FURNACE</v>
      </c>
    </row>
    <row r="1965" spans="1:1" x14ac:dyDescent="0.4">
      <c r="A1965" t="str">
        <f>HYPERLINK("\\10.12.11.20\TFO.FAIT.Share\#C01_프로젝트\안산 MES 산출물\02.프로젝트구현(IM)\200. 분석단계(ANA)\270.설비Data수집\PLC Address Map\ATS 터치스크린 프로그램 조회\터치스크린 어드레스 요청\V-LATHE")</f>
        <v>\\10.12.11.20\TFO.FAIT.Share\#C01_프로젝트\안산 MES 산출물\02.프로젝트구현(IM)\200. 분석단계(ANA)\270.설비Data수집\PLC Address Map\ATS 터치스크린 프로그램 조회\터치스크린 어드레스 요청\V-LATHE</v>
      </c>
    </row>
    <row r="1966" spans="1:1" x14ac:dyDescent="0.4">
      <c r="A1966" t="str">
        <f>HYPERLINK("\\10.12.11.20\TFO.FAIT.Share\#C01_프로젝트\안산 MES 산출물\02.프로젝트구현(IM)\200. 분석단계(ANA)\270.설비Data수집\PLC Address Map\ATS 터치스크린 프로그램 조회\터치스크린 조회 프로그램\GP Pro EX")</f>
        <v>\\10.12.11.20\TFO.FAIT.Share\#C01_프로젝트\안산 MES 산출물\02.프로젝트구현(IM)\200. 분석단계(ANA)\270.설비Data수집\PLC Address Map\ATS 터치스크린 프로그램 조회\터치스크린 조회 프로그램\GP Pro EX</v>
      </c>
    </row>
    <row r="1967" spans="1:1" x14ac:dyDescent="0.4">
      <c r="A1967" t="str">
        <f>HYPERLINK("\\10.12.11.20\TFO.FAIT.Share\#C01_프로젝트\안산 MES 산출물\02.프로젝트구현(IM)\200. 분석단계(ANA)\270.설비Data수집\PLC Address Map\ATS 터치스크린 프로그램 조회\터치스크린 조회 프로그램\GP Pro PBIII")</f>
        <v>\\10.12.11.20\TFO.FAIT.Share\#C01_프로젝트\안산 MES 산출물\02.프로젝트구현(IM)\200. 분석단계(ANA)\270.설비Data수집\PLC Address Map\ATS 터치스크린 프로그램 조회\터치스크린 조회 프로그램\GP Pro PBIII</v>
      </c>
    </row>
    <row r="1968" spans="1:1" x14ac:dyDescent="0.4">
      <c r="A1968" t="str">
        <f>HYPERLINK("\\10.12.11.20\TFO.FAIT.Share\#C01_프로젝트\안산 MES 산출물\02.프로젝트구현(IM)\200. 분석단계(ANA)\270.설비Data수집\PLC Address Map\ATS 터치스크린 프로그램 조회\터치스크린 조회 프로그램\GP Pro EX\Install")</f>
        <v>\\10.12.11.20\TFO.FAIT.Share\#C01_프로젝트\안산 MES 산출물\02.프로젝트구현(IM)\200. 분석단계(ANA)\270.설비Data수집\PLC Address Map\ATS 터치스크린 프로그램 조회\터치스크린 조회 프로그램\GP Pro EX\Install</v>
      </c>
    </row>
    <row r="1969" spans="1:1" x14ac:dyDescent="0.4">
      <c r="A1969" t="str">
        <f>HYPERLINK("\\10.12.11.20\TFO.FAIT.Share\#C01_프로젝트\안산 MES 산출물\02.프로젝트구현(IM)\200. 분석단계(ANA)\270.설비Data수집\PLC Address Map\ATS 터치스크린 프로그램 조회\터치스크린 조회 프로그램\GP Pro EX\Update")</f>
        <v>\\10.12.11.20\TFO.FAIT.Share\#C01_프로젝트\안산 MES 산출물\02.프로젝트구현(IM)\200. 분석단계(ANA)\270.설비Data수집\PLC Address Map\ATS 터치스크린 프로그램 조회\터치스크린 조회 프로그램\GP Pro EX\Update</v>
      </c>
    </row>
    <row r="1970" spans="1:1" x14ac:dyDescent="0.4">
      <c r="A1970" t="str">
        <f>HYPERLINK("\\10.12.11.20\TFO.FAIT.Share\#C01_프로젝트\안산 MES 산출물\02.프로젝트구현(IM)\200. 분석단계(ANA)\270.설비Data수집\PLC Address Map\ATS 터치스크린 프로그램 조회\터치스크린 조회 프로그램\GP Pro EX\Install\GPPROEX408200D1")</f>
        <v>\\10.12.11.20\TFO.FAIT.Share\#C01_프로젝트\안산 MES 산출물\02.프로젝트구현(IM)\200. 분석단계(ANA)\270.설비Data수집\PLC Address Map\ATS 터치스크린 프로그램 조회\터치스크린 조회 프로그램\GP Pro EX\Install\GPPROEX408200D1</v>
      </c>
    </row>
    <row r="1971" spans="1:1" x14ac:dyDescent="0.4">
      <c r="A1971" t="str">
        <f>HYPERLINK("\\10.12.11.20\TFO.FAIT.Share\#C01_프로젝트\안산 MES 산출물\02.프로젝트구현(IM)\200. 분석단계(ANA)\270.설비Data수집\PLC Address Map\ATS 터치스크린 프로그램 조회\터치스크린 조회 프로그램\GP Pro EX\Install\GPPROEX408200D1\GPProEX")</f>
        <v>\\10.12.11.20\TFO.FAIT.Share\#C01_프로젝트\안산 MES 산출물\02.프로젝트구현(IM)\200. 분석단계(ANA)\270.설비Data수집\PLC Address Map\ATS 터치스크린 프로그램 조회\터치스크린 조회 프로그램\GP Pro EX\Install\GPPROEX408200D1\GPProEX</v>
      </c>
    </row>
    <row r="1972" spans="1:1" x14ac:dyDescent="0.4">
      <c r="A1972" t="str">
        <f>HYPERLINK("\\10.12.11.20\TFO.FAIT.Share\#C01_프로젝트\안산 MES 산출물\02.프로젝트구현(IM)\200. 분석단계(ANA)\270.설비Data수집\PLC Address Map\ATS 터치스크린 프로그램 조회\터치스크린 조회 프로그램\GP Pro EX\Install\GPPROEX408200D1\InstallData")</f>
        <v>\\10.12.11.20\TFO.FAIT.Share\#C01_프로젝트\안산 MES 산출물\02.프로젝트구현(IM)\200. 분석단계(ANA)\270.설비Data수집\PLC Address Map\ATS 터치스크린 프로그램 조회\터치스크린 조회 프로그램\GP Pro EX\Install\GPPROEX408200D1\InstallData</v>
      </c>
    </row>
    <row r="1973" spans="1:1" x14ac:dyDescent="0.4">
      <c r="A1973" t="str">
        <f>HYPERLINK("\\10.12.11.20\TFO.FAIT.Share\#C01_프로젝트\안산 MES 산출물\02.프로젝트구현(IM)\200. 분석단계(ANA)\270.설비Data수집\PLC Address Map\ATS 터치스크린 프로그램 조회\터치스크린 조회 프로그램\GP Pro EX\Install\GPPROEX408200D1\RecoveryTool")</f>
        <v>\\10.12.11.20\TFO.FAIT.Share\#C01_프로젝트\안산 MES 산출물\02.프로젝트구현(IM)\200. 분석단계(ANA)\270.설비Data수집\PLC Address Map\ATS 터치스크린 프로그램 조회\터치스크린 조회 프로그램\GP Pro EX\Install\GPPROEX408200D1\RecoveryTool</v>
      </c>
    </row>
    <row r="1974" spans="1:1" x14ac:dyDescent="0.4">
      <c r="A1974" t="str">
        <f>HYPERLINK("\\10.12.11.20\TFO.FAIT.Share\#C01_프로젝트\안산 MES 산출물\02.프로젝트구현(IM)\200. 분석단계(ANA)\270.설비Data수집\PLC Address Map\ATS 터치스크린 프로그램 조회\터치스크린 조회 프로그램\GP Pro EX\Install\GPPROEX408200D1\GPProEX\CF")</f>
        <v>\\10.12.11.20\TFO.FAIT.Share\#C01_프로젝트\안산 MES 산출물\02.프로젝트구현(IM)\200. 분석단계(ANA)\270.설비Data수집\PLC Address Map\ATS 터치스크린 프로그램 조회\터치스크린 조회 프로그램\GP Pro EX\Install\GPPROEX408200D1\GPProEX\CF</v>
      </c>
    </row>
    <row r="1975" spans="1:1" x14ac:dyDescent="0.4">
      <c r="A1975" t="str">
        <f>HYPERLINK("\\10.12.11.20\TFO.FAIT.Share\#C01_프로젝트\안산 MES 산출물\02.프로젝트구현(IM)\200. 분석단계(ANA)\270.설비Data수집\PLC Address Map\ATS 터치스크린 프로그램 조회\터치스크린 조회 프로그램\GP Pro EX\Install\GPPROEX408200D1\GPProEX\CF_Trans")</f>
        <v>\\10.12.11.20\TFO.FAIT.Share\#C01_프로젝트\안산 MES 산출물\02.프로젝트구현(IM)\200. 분석단계(ANA)\270.설비Data수집\PLC Address Map\ATS 터치스크린 프로그램 조회\터치스크린 조회 프로그램\GP Pro EX\Install\GPPROEX408200D1\GPProEX\CF_Trans</v>
      </c>
    </row>
    <row r="1976" spans="1:1" x14ac:dyDescent="0.4">
      <c r="A1976" t="str">
        <f>HYPERLINK("\\10.12.11.20\TFO.FAIT.Share\#C01_프로젝트\안산 MES 산출물\02.프로젝트구현(IM)\200. 분석단계(ANA)\270.설비Data수집\PLC Address Map\ATS 터치스크린 프로그램 조회\터치스크린 조회 프로그램\GP Pro EX\Install\GPPROEX408200D1\GPProEX\Module")</f>
        <v>\\10.12.11.20\TFO.FAIT.Share\#C01_프로젝트\안산 MES 산출물\02.프로젝트구현(IM)\200. 분석단계(ANA)\270.설비Data수집\PLC Address Map\ATS 터치스크린 프로그램 조회\터치스크린 조회 프로그램\GP Pro EX\Install\GPPROEX408200D1\GPProEX\Module</v>
      </c>
    </row>
    <row r="1977" spans="1:1" x14ac:dyDescent="0.4">
      <c r="A1977" t="str">
        <f>HYPERLINK("\\10.12.11.20\TFO.FAIT.Share\#C01_프로젝트\안산 MES 산출물\02.프로젝트구현(IM)\200. 분석단계(ANA)\270.설비Data수집\PLC Address Map\ATS 터치스크린 프로그램 조회\터치스크린 조회 프로그램\GP Pro EX\Install\GPPROEX408200D1\GPProEX\USBDriver")</f>
        <v>\\10.12.11.20\TFO.FAIT.Share\#C01_프로젝트\안산 MES 산출물\02.프로젝트구현(IM)\200. 분석단계(ANA)\270.설비Data수집\PLC Address Map\ATS 터치스크린 프로그램 조회\터치스크린 조회 프로그램\GP Pro EX\Install\GPPROEX408200D1\GPProEX\USBDriver</v>
      </c>
    </row>
    <row r="1978" spans="1:1" x14ac:dyDescent="0.4">
      <c r="A1978" t="str">
        <f>HYPERLINK("\\10.12.11.20\TFO.FAIT.Share\#C01_프로젝트\안산 MES 산출물\02.프로젝트구현(IM)\200. 분석단계(ANA)\270.설비Data수집\PLC Address Map\ATS 터치스크린 프로그램 조회\터치스크린 조회 프로그램\GP Pro EX\Install\GPPROEX408200D1\GPProEX\CF\Pr")</f>
        <v>\\10.12.11.20\TFO.FAIT.Share\#C01_프로젝트\안산 MES 산출물\02.프로젝트구현(IM)\200. 분석단계(ANA)\270.설비Data수집\PLC Address Map\ATS 터치스크린 프로그램 조회\터치스크린 조회 프로그램\GP Pro EX\Install\GPPROEX408200D1\GPProEX\CF\Pr</v>
      </c>
    </row>
    <row r="1979" spans="1:1" x14ac:dyDescent="0.4">
      <c r="A1979" t="str">
        <f>HYPERLINK("\\10.12.11.20\TFO.FAIT.Share\#C01_프로젝트\안산 MES 산출물\02.프로젝트구현(IM)\200. 분석단계(ANA)\270.설비Data수집\PLC Address Map\ATS 터치스크린 프로그램 조회\터치스크린 조회 프로그램\GP Pro EX\Install\GPPROEX408200D1\GPProEX\CF_Trans\Pr")</f>
        <v>\\10.12.11.20\TFO.FAIT.Share\#C01_프로젝트\안산 MES 산출물\02.프로젝트구현(IM)\200. 분석단계(ANA)\270.설비Data수집\PLC Address Map\ATS 터치스크린 프로그램 조회\터치스크린 조회 프로그램\GP Pro EX\Install\GPPROEX408200D1\GPProEX\CF_Trans\Pr</v>
      </c>
    </row>
    <row r="1980" spans="1:1" x14ac:dyDescent="0.4">
      <c r="A1980" t="str">
        <f>HYPERLINK("\\10.12.11.20\TFO.FAIT.Share\#C01_프로젝트\안산 MES 산출물\02.프로젝트구현(IM)\200. 분석단계(ANA)\270.설비Data수집\PLC Address Map\ATS 터치스크린 프로그램 조회\터치스크린 조회 프로그램\GP Pro EX\Install\GPPROEX408200D1\GPProEX\CF_Trans\Pr\system")</f>
        <v>\\10.12.11.20\TFO.FAIT.Share\#C01_프로젝트\안산 MES 산출물\02.프로젝트구현(IM)\200. 분석단계(ANA)\270.설비Data수집\PLC Address Map\ATS 터치스크린 프로그램 조회\터치스크린 조회 프로그램\GP Pro EX\Install\GPPROEX408200D1\GPProEX\CF_Trans\Pr\system</v>
      </c>
    </row>
    <row r="1981" spans="1:1" x14ac:dyDescent="0.4">
      <c r="A1981" t="str">
        <f>HYPERLINK("\\10.12.11.20\TFO.FAIT.Share\#C01_프로젝트\안산 MES 산출물\02.프로젝트구현(IM)\200. 분석단계(ANA)\270.설비Data수집\PLC Address Map\ATS 터치스크린 프로그램 조회\터치스크린 조회 프로그램\GP Pro EX\Install\GPPROEX408200D1\InstallData\Misc")</f>
        <v>\\10.12.11.20\TFO.FAIT.Share\#C01_프로젝트\안산 MES 산출물\02.프로젝트구현(IM)\200. 분석단계(ANA)\270.설비Data수집\PLC Address Map\ATS 터치스크린 프로그램 조회\터치스크린 조회 프로그램\GP Pro EX\Install\GPPROEX408200D1\InstallData\Misc</v>
      </c>
    </row>
    <row r="1982" spans="1:1" x14ac:dyDescent="0.4">
      <c r="A1982" t="str">
        <f>HYPERLINK("\\10.12.11.20\TFO.FAIT.Share\#C01_프로젝트\안산 MES 산출물\02.프로젝트구현(IM)\200. 분석단계(ANA)\270.설비Data수집\PLC Address Map\ATS 터치스크린 프로그램 조회\터치스크린 조회 프로그램\GP Pro EX\Install\GPPROEX408200D1\InstallData\res")</f>
        <v>\\10.12.11.20\TFO.FAIT.Share\#C01_프로젝트\안산 MES 산출물\02.프로젝트구현(IM)\200. 분석단계(ANA)\270.설비Data수집\PLC Address Map\ATS 터치스크린 프로그램 조회\터치스크린 조회 프로그램\GP Pro EX\Install\GPPROEX408200D1\InstallData\res</v>
      </c>
    </row>
    <row r="1983" spans="1:1" x14ac:dyDescent="0.4">
      <c r="A1983" t="str">
        <f>HYPERLINK("\\10.12.11.20\TFO.FAIT.Share\#C01_프로젝트\안산 MES 산출물\02.프로젝트구현(IM)\200. 분석단계(ANA)\270.설비Data수집\PLC Address Map\ATS 터치스크린 프로그램 조회\터치스크린 조회 프로그램\GP Pro EX\Install\GPPROEX408200D1\InstallData\Misc\otasuke")</f>
        <v>\\10.12.11.20\TFO.FAIT.Share\#C01_프로젝트\안산 MES 산출물\02.프로젝트구현(IM)\200. 분석단계(ANA)\270.설비Data수집\PLC Address Map\ATS 터치스크린 프로그램 조회\터치스크린 조회 프로그램\GP Pro EX\Install\GPPROEX408200D1\InstallData\Misc\otasuke</v>
      </c>
    </row>
    <row r="1984" spans="1:1" x14ac:dyDescent="0.4">
      <c r="A1984" t="str">
        <f>HYPERLINK("\\10.12.11.20\TFO.FAIT.Share\#C01_프로젝트\안산 MES 산출물\02.프로젝트구현(IM)\200. 분석단계(ANA)\270.설비Data수집\PLC Address Map\ATS 터치스크린 프로그램 조회\터치스크린 조회 프로그램\GP Pro EX\Install\GPPROEX408200D1\InstallData\Misc\UserReg")</f>
        <v>\\10.12.11.20\TFO.FAIT.Share\#C01_프로젝트\안산 MES 산출물\02.프로젝트구현(IM)\200. 분석단계(ANA)\270.설비Data수집\PLC Address Map\ATS 터치스크린 프로그램 조회\터치스크린 조회 프로그램\GP Pro EX\Install\GPPROEX408200D1\InstallData\Misc\UserReg</v>
      </c>
    </row>
    <row r="1985" spans="1:1" x14ac:dyDescent="0.4">
      <c r="A1985" t="str">
        <f>HYPERLINK("\\10.12.11.20\TFO.FAIT.Share\#C01_프로젝트\안산 MES 산출물\02.프로젝트구현(IM)\200. 분석단계(ANA)\270.설비Data수집\PLC Address Map\ATS 터치스크린 프로그램 조회\터치스크린 조회 프로그램\GP Pro EX\Install\GPPROEX408200D1\InstallData\Misc\otasuke\en")</f>
        <v>\\10.12.11.20\TFO.FAIT.Share\#C01_프로젝트\안산 MES 산출물\02.프로젝트구현(IM)\200. 분석단계(ANA)\270.설비Data수집\PLC Address Map\ATS 터치스크린 프로그램 조회\터치스크린 조회 프로그램\GP Pro EX\Install\GPPROEX408200D1\InstallData\Misc\otasuke\en</v>
      </c>
    </row>
    <row r="1986" spans="1:1" x14ac:dyDescent="0.4">
      <c r="A1986" t="str">
        <f>HYPERLINK("\\10.12.11.20\TFO.FAIT.Share\#C01_프로젝트\안산 MES 산출물\02.프로젝트구현(IM)\200. 분석단계(ANA)\270.설비Data수집\PLC Address Map\ATS 터치스크린 프로그램 조회\터치스크린 조회 프로그램\GP Pro EX\Install\GPPROEX408200D1\InstallData\Misc\otasuke\ja")</f>
        <v>\\10.12.11.20\TFO.FAIT.Share\#C01_프로젝트\안산 MES 산출물\02.프로젝트구현(IM)\200. 분석단계(ANA)\270.설비Data수집\PLC Address Map\ATS 터치스크린 프로그램 조회\터치스크린 조회 프로그램\GP Pro EX\Install\GPPROEX408200D1\InstallData\Misc\otasuke\ja</v>
      </c>
    </row>
    <row r="1987" spans="1:1" x14ac:dyDescent="0.4">
      <c r="A1987" t="str">
        <f>HYPERLINK("\\10.12.11.20\TFO.FAIT.Share\#C01_프로젝트\안산 MES 산출물\02.프로젝트구현(IM)\200. 분석단계(ANA)\270.설비Data수집\PLC Address Map\ATS 터치스크린 프로그램 조회\터치스크린 조회 프로그램\GP Pro EX\Install\GPPROEX408200D1\InstallData\Misc\otasuke\en\images")</f>
        <v>\\10.12.11.20\TFO.FAIT.Share\#C01_프로젝트\안산 MES 산출물\02.프로젝트구현(IM)\200. 분석단계(ANA)\270.설비Data수집\PLC Address Map\ATS 터치스크린 프로그램 조회\터치스크린 조회 프로그램\GP Pro EX\Install\GPPROEX408200D1\InstallData\Misc\otasuke\en\images</v>
      </c>
    </row>
    <row r="1988" spans="1:1" x14ac:dyDescent="0.4">
      <c r="A1988" t="str">
        <f>HYPERLINK("\\10.12.11.20\TFO.FAIT.Share\#C01_프로젝트\안산 MES 산출물\02.프로젝트구현(IM)\200. 분석단계(ANA)\270.설비Data수집\PLC Address Map\ATS 터치스크린 프로그램 조회\터치스크린 조회 프로그램\GP Pro EX\Install\GPPROEX408200D1\InstallData\Misc\otasuke\ja\images")</f>
        <v>\\10.12.11.20\TFO.FAIT.Share\#C01_프로젝트\안산 MES 산출물\02.프로젝트구현(IM)\200. 분석단계(ANA)\270.설비Data수집\PLC Address Map\ATS 터치스크린 프로그램 조회\터치스크린 조회 프로그램\GP Pro EX\Install\GPPROEX408200D1\InstallData\Misc\otasuke\ja\images</v>
      </c>
    </row>
    <row r="1989" spans="1:1" x14ac:dyDescent="0.4">
      <c r="A1989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PBIII\gp-propbiii-7.01E")</f>
        <v>\\10.12.11.20\TFO.FAIT.Share\#C01_프로젝트\안산 MES 산출물\02.프로젝트구현(IM)\200. 분석단계(ANA)\270.설비Data수집\PLC Address Map\ATS 터치스크린 프로그램 조회\터치스크린 조회 프로그램\GP Pro PBIII\gp-propbiii-7.01E</v>
      </c>
    </row>
    <row r="1990" spans="1:1" x14ac:dyDescent="0.4">
      <c r="A1990" t="str">
        <f>HYPERLINK("\\10.12.11.20\TFO.FAIT.Share\#C01_프로젝트\안산 MES 산출물\02.프로젝트구현(IM)\200. 분석단계(ANA)\270.설비Data수집\PLC Address Map\ATS 터치스크린 프로그램 조회\터치스크린 조회 프로그램\GP Pro PBIII\prow729_update")</f>
        <v>\\10.12.11.20\TFO.FAIT.Share\#C01_프로젝트\안산 MES 산출물\02.프로젝트구현(IM)\200. 분석단계(ANA)\270.설비Data수집\PLC Address Map\ATS 터치스크린 프로그램 조회\터치스크린 조회 프로그램\GP Pro PBIII\prow729_update</v>
      </c>
    </row>
    <row r="1991" spans="1:1" x14ac:dyDescent="0.4">
      <c r="A1991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PBIII\gp-propbiii-7.01E\CP340")</f>
        <v>\\10.12.11.20\TFO.FAIT.Share\#C01_프로젝트\안산 MES 산출물\02.프로젝트구현(IM)\200. 분석단계(ANA)\270.설비Data수집\PLC Address Map\ATS 터치스크린 프로그램 조회\터치스크린 조회 프로그램\GP Pro PBIII\gp-propbiii-7.01E\CP340</v>
      </c>
    </row>
    <row r="1992" spans="1:1" x14ac:dyDescent="0.4">
      <c r="A1992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PBIII\gp-propbiii-7.01E\Disk1")</f>
        <v>\\10.12.11.20\TFO.FAIT.Share\#C01_프로젝트\안산 MES 산출물\02.프로젝트구현(IM)\200. 분석단계(ANA)\270.설비Data수집\PLC Address Map\ATS 터치스크린 프로그램 조회\터치스크린 조회 프로그램\GP Pro PBIII\gp-propbiii-7.01E\Disk1</v>
      </c>
    </row>
    <row r="1993" spans="1:1" x14ac:dyDescent="0.4">
      <c r="A1993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PBIII\gp-propbiii-7.01E\dostr")</f>
        <v>\\10.12.11.20\TFO.FAIT.Share\#C01_프로젝트\안산 MES 산출물\02.프로젝트구현(IM)\200. 분석단계(ANA)\270.설비Data수집\PLC Address Map\ATS 터치스크린 프로그램 조회\터치스크린 조회 프로그램\GP Pro PBIII\gp-propbiii-7.01E\dostr</v>
      </c>
    </row>
    <row r="1994" spans="1:1" x14ac:dyDescent="0.4">
      <c r="A1994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PBIII\gp-propbiii-7.01E\FIELDBUS")</f>
        <v>\\10.12.11.20\TFO.FAIT.Share\#C01_프로젝트\안산 MES 산출물\02.프로젝트구현(IM)\200. 분석단계(ANA)\270.설비Data수집\PLC Address Map\ATS 터치스크린 프로그램 조회\터치스크린 조회 프로그램\GP Pro PBIII\gp-propbiii-7.01E\FIELDBUS</v>
      </c>
    </row>
    <row r="1995" spans="1:1" x14ac:dyDescent="0.4">
      <c r="A1995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PBIII\gp-propbiii-7.01E\imgparts")</f>
        <v>\\10.12.11.20\TFO.FAIT.Share\#C01_프로젝트\안산 MES 산출물\02.프로젝트구현(IM)\200. 분석단계(ANA)\270.설비Data수집\PLC Address Map\ATS 터치스크린 프로그램 조회\터치스크린 조회 프로그램\GP Pro PBIII\gp-propbiii-7.01E\imgparts</v>
      </c>
    </row>
    <row r="1996" spans="1:1" x14ac:dyDescent="0.4">
      <c r="A1996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</v>
      </c>
    </row>
    <row r="1997" spans="1:1" x14ac:dyDescent="0.4">
      <c r="A1997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PBIII\gp-propbiii-7.01E\MLPARTS")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PBIII\gp-propbiii-7.01E\MLPARTS</v>
      </c>
    </row>
    <row r="1998" spans="1:1" x14ac:dyDescent="0.4">
      <c r="A1998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PBIII\gp-propbiii-7.01E\MTOMLAN")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PBIII\gp-propbiii-7.01E\MTOMLAN</v>
      </c>
    </row>
    <row r="1999" spans="1:1" x14ac:dyDescent="0.4">
      <c r="A1999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PBIII\gp-propbiii-7.01E\OP")</f>
        <v>\\10.12.11.20\TFO.FAIT.Share\#C01_프로젝트\안산 MES 산출물\02.프로젝트구현(IM)\200. 분석단계(ANA)\270.설비Data수집\PLC Address Map\ATS 터치스크린 프로그램 조회\터치스크린 조회 프로그램\GP Pro PBIII\gp-propbiii-7.01E\OP</v>
      </c>
    </row>
    <row r="2000" spans="1:1" x14ac:dyDescent="0.4">
      <c r="A2000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PBIII\gp-propbiii-7.01E\sample")</f>
        <v>\\10.12.11.20\TFO.FAIT.Share\#C01_프로젝트\안산 MES 산출물\02.프로젝트구현(IM)\200. 분석단계(ANA)\270.설비Data수집\PLC Address Map\ATS 터치스크린 프로그램 조회\터치스크린 조회 프로그램\GP Pro PBIII\gp-propbiii-7.01E\sample</v>
      </c>
    </row>
    <row r="2001" spans="1:1" x14ac:dyDescent="0.4">
      <c r="A2001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PBIII\gp-propbiii-7.01E\SLC500")</f>
        <v>\\10.12.11.20\TFO.FAIT.Share\#C01_프로젝트\안산 MES 산출물\02.프로젝트구현(IM)\200. 분석단계(ANA)\270.설비Data수집\PLC Address Map\ATS 터치스크린 프로그램 조회\터치스크린 조회 프로그램\GP Pro PBIII\gp-propbiii-7.01E\SLC500</v>
      </c>
    </row>
    <row r="2002" spans="1:1" x14ac:dyDescent="0.4">
      <c r="A2002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PBIII\gp-propbiii-7.01E\CP340\SIEMENS")</f>
        <v>\\10.12.11.20\TFO.FAIT.Share\#C01_프로젝트\안산 MES 산출물\02.프로젝트구현(IM)\200. 분석단계(ANA)\270.설비Data수집\PLC Address Map\ATS 터치스크린 프로그램 조회\터치스크린 조회 프로그램\GP Pro PBIII\gp-propbiii-7.01E\CP340\SIEMENS</v>
      </c>
    </row>
    <row r="2003" spans="1:1" x14ac:dyDescent="0.4">
      <c r="A2003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PBIII\gp-propbiii-7.01E\CP340\SIEMENS\STEP7")</f>
        <v>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</v>
      </c>
    </row>
    <row r="2004" spans="1:1" x14ac:dyDescent="0.4">
      <c r="A2004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PBIII\gp-propbiii-7.01E\CP340\SIEMENS\STEP7\S7PROJ")</f>
        <v>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</v>
      </c>
    </row>
    <row r="2005" spans="1:1" x14ac:dyDescent="0.4">
      <c r="A2005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PBIII\gp-propbiii-7.01E\CP340\SIEMENS\STEP7\S7PROJ\S7-IntUP")</f>
        <v>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PBIII\gp-propbiii-7.01E\CP340\SIEMENS\STEP7\S7PROJ\S7-IntUP</v>
      </c>
    </row>
    <row r="2006" spans="1:1" x14ac:dyDescent="0.4">
      <c r="A2006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PBIII\gp-propbiii-7.01E\CP340\SIEMENS\STEP7\S7PROJ\S7-IntUP\hrs")</f>
        <v>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PBIII\gp-propbiii-7.01E\CP340\SIEMENS\STEP7\S7PROJ\S7-IntUP\hrs</v>
      </c>
    </row>
    <row r="2007" spans="1:1" x14ac:dyDescent="0.4">
      <c r="A2007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PBIII\gp-propbiii-7.01E\CP340\SIEMENS\STEP7\S7PROJ\S7-IntUP\ombstx")</f>
        <v>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PBIII\gp-propbiii-7.01E\CP340\SIEMENS\STEP7\S7PROJ\S7-IntUP\ombstx</v>
      </c>
    </row>
    <row r="2008" spans="1:1" x14ac:dyDescent="0.4">
      <c r="A2008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PBIII\gp-propbiii-7.01E\CP340\SIEMENS\STEP7\S7PROJ\S7-IntUP\s7asrcom")</f>
        <v>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PBIII\gp-propbiii-7.01E\CP340\SIEMENS\STEP7\S7PROJ\S7-IntUP\s7asrcom</v>
      </c>
    </row>
    <row r="2009" spans="1:1" x14ac:dyDescent="0.4">
      <c r="A2009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PBIII\gp-propbiii-7.01E\CP340\SIEMENS\STEP7\S7PROJ\S7-IntUP\YDBs")</f>
        <v>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PBIII\gp-propbiii-7.01E\CP340\SIEMENS\STEP7\S7PROJ\S7-IntUP\YDBs</v>
      </c>
    </row>
    <row r="2010" spans="1:1" x14ac:dyDescent="0.4">
      <c r="A2010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PBIII\gp-propbiii-7.01E\CP340\SIEMENS\STEP7\S7PROJ\S7-IntUP\ombstx\offline")</f>
        <v>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PBIII\gp-propbiii-7.01E\CP340\SIEMENS\STEP7\S7PROJ\S7-IntUP\ombstx\offline</v>
      </c>
    </row>
    <row r="2011" spans="1:1" x14ac:dyDescent="0.4">
      <c r="A2011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PBIII\gp-propbiii-7.01E\CP340\SIEMENS\STEP7\S7PROJ\S7-IntUP\ombstx\online")</f>
        <v>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PBIII\gp-propbiii-7.01E\CP340\SIEMENS\STEP7\S7PROJ\S7-IntUP\ombstx\online</v>
      </c>
    </row>
    <row r="2012" spans="1:1" x14ac:dyDescent="0.4">
      <c r="A2012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PBIII\gp-propbiii-7.01E\CP340\SIEMENS\STEP7\S7PROJ\S7-IntUP\ombstx\offline\00000001")</f>
        <v>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PBIII\gp-propbiii-7.01E\CP340\SIEMENS\STEP7\S7PROJ\S7-IntUP\ombstx\offline\00000001</v>
      </c>
    </row>
    <row r="2013" spans="1:1" x14ac:dyDescent="0.4">
      <c r="A2013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PBIII\gp-propbiii-7.01E\CP340\SIEMENS\STEP7\S7PROJ\S7-IntUP\s7asrcom\00000001")</f>
        <v>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PBIII\gp-propbiii-7.01E\CP340\SIEMENS\STEP7\S7PROJ\S7-IntUP\s7asrcom\00000001</v>
      </c>
    </row>
    <row r="2014" spans="1:1" x14ac:dyDescent="0.4">
      <c r="A2014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PBIII\gp-propbiii-7.01E\CP340\SIEMENS\STEP7\S7PROJ\S7-IntUP\YDBs\S7_Progr.001")</f>
        <v>\\10.12.11.20\TFO.FAIT.Share\#C01_프로젝트\안산 MES 산출물\02.프로젝트구현(IM)\200. 분석단계(ANA)\270.설비Data수집\PLC Address Map\ATS 터치스크린 프로그램 조회\터치스크린 조회 프로그램\GP Pro PBIII\gp-propbiii-7.01E\CP340\SIEMENS\STEP7\S7PROJ\S7-IntUP\YDBs\S7_Progr.001</v>
      </c>
    </row>
    <row r="2015" spans="1:1" x14ac:dyDescent="0.4">
      <c r="A2015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PBIII\gp-propbiii-7.01E\dostr\JP")</f>
        <v>\\10.12.11.20\TFO.FAIT.Share\#C01_프로젝트\안산 MES 산출물\02.프로젝트구현(IM)\200. 분석단계(ANA)\270.설비Data수집\PLC Address Map\ATS 터치스크린 프로그램 조회\터치스크린 조회 프로그램\GP Pro PBIII\gp-propbiii-7.01E\dostr\JP</v>
      </c>
    </row>
    <row r="2016" spans="1:1" x14ac:dyDescent="0.4">
      <c r="A2016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PBIII\gp-propbiii-7.01E\dostr\ML")</f>
        <v>\\10.12.11.20\TFO.FAIT.Share\#C01_프로젝트\안산 MES 산출물\02.프로젝트구현(IM)\200. 분석단계(ANA)\270.설비Data수집\PLC Address Map\ATS 터치스크린 프로그램 조회\터치스크린 조회 프로그램\GP Pro PBIII\gp-propbiii-7.01E\dostr\ML</v>
      </c>
    </row>
    <row r="2017" spans="1:1" x14ac:dyDescent="0.4">
      <c r="A2017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</v>
      </c>
    </row>
    <row r="2018" spans="1:1" x14ac:dyDescent="0.4">
      <c r="A2018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</v>
      </c>
    </row>
    <row r="2019" spans="1:1" x14ac:dyDescent="0.4">
      <c r="A2019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</v>
      </c>
    </row>
    <row r="2020" spans="1:1" x14ac:dyDescent="0.4">
      <c r="A2020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PBIII\gp-propbiii-7.01E\manual\eng\Reader")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PBIII\gp-propbiii-7.01E\manual\eng\Reader</v>
      </c>
    </row>
    <row r="2021" spans="1:1" x14ac:dyDescent="0.4">
      <c r="A2021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</v>
      </c>
    </row>
    <row r="2022" spans="1:1" x14ac:dyDescent="0.4">
      <c r="A2022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PBIII\gp-propbiii-7.01E\manual\eng\pdf\ltioe")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PBIII\gp-propbiii-7.01E\manual\eng\pdf\ltioe</v>
      </c>
    </row>
    <row r="2023" spans="1:1" x14ac:dyDescent="0.4">
      <c r="A2023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PBIII\gp-propbiii-7.01E\manual\eng\pdf\pcemnle")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PBIII\gp-propbiii-7.01E\manual\eng\pdf\pcemnle</v>
      </c>
    </row>
    <row r="2024" spans="1:1" x14ac:dyDescent="0.4">
      <c r="A2024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PBIII\gp-propbiii-7.01E\manual\eng\pdf\gpwmnl_m\eoper")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PBIII\gp-propbiii-7.01E\manual\eng\pdf\gpwmnl_m\eoper</v>
      </c>
    </row>
    <row r="2025" spans="1:1" x14ac:dyDescent="0.4">
      <c r="A2025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PBIII\gp-propbiii-7.01E\manual\eng\pdf\gpwmnl_m\epartsl")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PBIII\gp-propbiii-7.01E\manual\eng\pdf\gpwmnl_m\epartsl</v>
      </c>
    </row>
    <row r="2026" spans="1:1" x14ac:dyDescent="0.4">
      <c r="A2026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</v>
      </c>
    </row>
    <row r="2027" spans="1:1" x14ac:dyDescent="0.4">
      <c r="A2027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PBIII\gp-propbiii-7.01E\manual\eng\pdf\gpwmnl_m\etagref")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PBIII\gp-propbiii-7.01E\manual\eng\pdf\gpwmnl_m\etagref</v>
      </c>
    </row>
    <row r="2028" spans="1:1" x14ac:dyDescent="0.4">
      <c r="A2028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PBIII\gp-propbiii-7.01E\manual\eng\pdf\gpwmnl_m\eplc\images")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PBIII\gp-propbiii-7.01E\manual\eng\pdf\gpwmnl_m\eplc\images</v>
      </c>
    </row>
    <row r="2029" spans="1:1" x14ac:dyDescent="0.4">
      <c r="A2029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</v>
      </c>
    </row>
    <row r="2030" spans="1:1" x14ac:dyDescent="0.4">
      <c r="A2030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PBIII\gp-propbiii-7.01E\manual\eng\pdf\gpwmnl_m\eplc\PDF\chn")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PBIII\gp-propbiii-7.01E\manual\eng\pdf\gpwmnl_m\eplc\PDF\chn</v>
      </c>
    </row>
    <row r="2031" spans="1:1" x14ac:dyDescent="0.4">
      <c r="A2031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PBIII\gp-propbiii-7.01E\manual\eng\pdf\gpwmnl_m\eplc\PDF\com")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PBIII\gp-propbiii-7.01E\manual\eng\pdf\gpwmnl_m\eplc\PDF\com</v>
      </c>
    </row>
    <row r="2032" spans="1:1" x14ac:dyDescent="0.4">
      <c r="A2032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PBIII\gp-propbiii-7.01E\manual\eng\pdf\gpwmnl_m\eplc\PDF\dig")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PBIII\gp-propbiii-7.01E\manual\eng\pdf\gpwmnl_m\eplc\PDF\dig</v>
      </c>
    </row>
    <row r="2033" spans="1:1" x14ac:dyDescent="0.4">
      <c r="A2033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PBIII\gp-propbiii-7.01E\manual\eng\pdf\gpwmnl_m\eplc\PDF\fan")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PBIII\gp-propbiii-7.01E\manual\eng\pdf\gpwmnl_m\eplc\PDF\fan</v>
      </c>
    </row>
    <row r="2034" spans="1:1" x14ac:dyDescent="0.4">
      <c r="A2034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PBIII\gp-propbiii-7.01E\manual\eng\pdf\gpwmnl_m\eplc\PDF\fat")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PBIII\gp-propbiii-7.01E\manual\eng\pdf\gpwmnl_m\eplc\PDF\fat</v>
      </c>
    </row>
    <row r="2035" spans="1:1" x14ac:dyDescent="0.4">
      <c r="A2035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PBIII\gp-propbiii-7.01E\manual\eng\pdf\gpwmnl_m\eplc\PDF\fen")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PBIII\gp-propbiii-7.01E\manual\eng\pdf\gpwmnl_m\eplc\PDF\fen</v>
      </c>
    </row>
    <row r="2036" spans="1:1" x14ac:dyDescent="0.4">
      <c r="A2036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PBIII\gp-propbiii-7.01E\manual\eng\pdf\gpwmnl_m\eplc\PDF\fuj")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PBIII\gp-propbiii-7.01E\manual\eng\pdf\gpwmnl_m\eplc\PDF\fuj</v>
      </c>
    </row>
    <row r="2037" spans="1:1" x14ac:dyDescent="0.4">
      <c r="A2037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PBIII\gp-propbiii-7.01E\manual\eng\pdf\gpwmnl_m\eplc\PDF\gef")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PBIII\gp-propbiii-7.01E\manual\eng\pdf\gpwmnl_m\eplc\PDF\gef</v>
      </c>
    </row>
    <row r="2038" spans="1:1" x14ac:dyDescent="0.4">
      <c r="A2038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PBIII\gp-propbiii-7.01E\manual\eng\pdf\gpwmnl_m\eplc\PDF\hie")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PBIII\gp-propbiii-7.01E\manual\eng\pdf\gpwmnl_m\eplc\PDF\hie</v>
      </c>
    </row>
    <row r="2039" spans="1:1" x14ac:dyDescent="0.4">
      <c r="A2039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PBIII\gp-propbiii-7.01E\manual\eng\pdf\gpwmnl_m\eplc\PDF\htc")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PBIII\gp-propbiii-7.01E\manual\eng\pdf\gpwmnl_m\eplc\PDF\htc</v>
      </c>
    </row>
    <row r="2040" spans="1:1" x14ac:dyDescent="0.4">
      <c r="A2040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PBIII\gp-propbiii-7.01E\manual\eng\pdf\gpwmnl_m\eplc\PDF\izm")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PBIII\gp-propbiii-7.01E\manual\eng\pdf\gpwmnl_m\eplc\PDF\izm</v>
      </c>
    </row>
    <row r="2041" spans="1:1" x14ac:dyDescent="0.4">
      <c r="A2041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PBIII\gp-propbiii-7.01E\manual\eng\pdf\gpwmnl_m\eplc\PDF\jte")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PBIII\gp-propbiii-7.01E\manual\eng\pdf\gpwmnl_m\eplc\PDF\jte</v>
      </c>
    </row>
    <row r="2042" spans="1:1" x14ac:dyDescent="0.4">
      <c r="A2042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PBIII\gp-propbiii-7.01E\manual\eng\pdf\gpwmnl_m\eplc\PDF\key")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PBIII\gp-propbiii-7.01E\manual\eng\pdf\gpwmnl_m\eplc\PDF\key</v>
      </c>
    </row>
    <row r="2043" spans="1:1" x14ac:dyDescent="0.4">
      <c r="A2043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PBIII\gp-propbiii-7.01E\manual\eng\pdf\gpwmnl_m\eplc\PDF\kyo")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PBIII\gp-propbiii-7.01E\manual\eng\pdf\gpwmnl_m\eplc\PDF\kyo</v>
      </c>
    </row>
    <row r="2044" spans="1:1" x14ac:dyDescent="0.4">
      <c r="A2044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PBIII\gp-propbiii-7.01E\manual\eng\pdf\gpwmnl_m\eplc\PDF\mdc")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PBIII\gp-propbiii-7.01E\manual\eng\pdf\gpwmnl_m\eplc\PDF\mdc</v>
      </c>
    </row>
    <row r="2045" spans="1:1" x14ac:dyDescent="0.4">
      <c r="A2045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PBIII\gp-propbiii-7.01E\manual\eng\pdf\gpwmnl_m\eplc\PDF\mds")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PBIII\gp-propbiii-7.01E\manual\eng\pdf\gpwmnl_m\eplc\PDF\mds</v>
      </c>
    </row>
    <row r="2046" spans="1:1" x14ac:dyDescent="0.4">
      <c r="A2046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PBIII\gp-propbiii-7.01E\manual\eng\pdf\gpwmnl_m\eplc\PDF\mew")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PBIII\gp-propbiii-7.01E\manual\eng\pdf\gpwmnl_m\eplc\PDF\mew</v>
      </c>
    </row>
    <row r="2047" spans="1:1" x14ac:dyDescent="0.4">
      <c r="A2047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PBIII\gp-propbiii-7.01E\manual\eng\pdf\gpwmnl_m\eplc\PDF\mtb")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PBIII\gp-propbiii-7.01E\manual\eng\pdf\gpwmnl_m\eplc\PDF\mtb</v>
      </c>
    </row>
    <row r="2048" spans="1:1" x14ac:dyDescent="0.4">
      <c r="A2048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PBIII\gp-propbiii-7.01E\manual\eng\pdf\gpwmnl_m\eplc\PDF\mts")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PBIII\gp-propbiii-7.01E\manual\eng\pdf\gpwmnl_m\eplc\PDF\mts</v>
      </c>
    </row>
    <row r="2049" spans="1:1" x14ac:dyDescent="0.4">
      <c r="A2049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PBIII\gp-propbiii-7.01E\manual\eng\pdf\gpwmnl_m\eplc\PDF\omr")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PBIII\gp-propbiii-7.01E\manual\eng\pdf\gpwmnl_m\eplc\PDF\omr</v>
      </c>
    </row>
    <row r="2050" spans="1:1" x14ac:dyDescent="0.4">
      <c r="A2050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PBIII\gp-propbiii-7.01E\manual\eng\pdf\gpwmnl_m\eplc\PDF\ori")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PBIII\gp-propbiii-7.01E\manual\eng\pdf\gpwmnl_m\eplc\PDF\ori</v>
      </c>
    </row>
    <row r="2051" spans="1:1" x14ac:dyDescent="0.4">
      <c r="A2051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PBIII\gp-propbiii-7.01E\manual\eng\pdf\gpwmnl_m\eplc\PDF\rkc")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PBIII\gp-propbiii-7.01E\manual\eng\pdf\gpwmnl_m\eplc\PDF\rkc</v>
      </c>
    </row>
    <row r="2052" spans="1:1" x14ac:dyDescent="0.4">
      <c r="A2052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PBIII\gp-propbiii-7.01E\manual\eng\pdf\gpwmnl_m\eplc\PDF\roc")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PBIII\gp-propbiii-7.01E\manual\eng\pdf\gpwmnl_m\eplc\PDF\roc</v>
      </c>
    </row>
    <row r="2053" spans="1:1" x14ac:dyDescent="0.4">
      <c r="A2053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PBIII\gp-propbiii-7.01E\manual\eng\pdf\gpwmnl_m\eplc\PDF\sch")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PBIII\gp-propbiii-7.01E\manual\eng\pdf\gpwmnl_m\eplc\PDF\sch</v>
      </c>
    </row>
    <row r="2054" spans="1:1" x14ac:dyDescent="0.4">
      <c r="A2054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PBIII\gp-propbiii-7.01E\manual\eng\pdf\gpwmnl_m\eplc\PDF\shk")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PBIII\gp-propbiii-7.01E\manual\eng\pdf\gpwmnl_m\eplc\PDF\shk</v>
      </c>
    </row>
    <row r="2055" spans="1:1" x14ac:dyDescent="0.4">
      <c r="A2055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PBIII\gp-propbiii-7.01E\manual\eng\pdf\gpwmnl_m\eplc\PDF\shp")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PBIII\gp-propbiii-7.01E\manual\eng\pdf\gpwmnl_m\eplc\PDF\shp</v>
      </c>
    </row>
    <row r="2056" spans="1:1" x14ac:dyDescent="0.4">
      <c r="A2056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PBIII\gp-propbiii-7.01E\manual\eng\pdf\gpwmnl_m\eplc\PDF\sht")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PBIII\gp-propbiii-7.01E\manual\eng\pdf\gpwmnl_m\eplc\PDF\sht</v>
      </c>
    </row>
    <row r="2057" spans="1:1" x14ac:dyDescent="0.4">
      <c r="A2057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PBIII\gp-propbiii-7.01E\manual\eng\pdf\gpwmnl_m\eplc\PDF\sie")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PBIII\gp-propbiii-7.01E\manual\eng\pdf\gpwmnl_m\eplc\PDF\sie</v>
      </c>
    </row>
    <row r="2058" spans="1:1" x14ac:dyDescent="0.4">
      <c r="A2058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PBIII\gp-propbiii-7.01E\manual\eng\pdf\gpwmnl_m\eplc\PDF\smd")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PBIII\gp-propbiii-7.01E\manual\eng\pdf\gpwmnl_m\eplc\PDF\smd</v>
      </c>
    </row>
    <row r="2059" spans="1:1" x14ac:dyDescent="0.4">
      <c r="A2059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PBIII\gp-propbiii-7.01E\manual\eng\pdf\gpwmnl_m\eplc\PDF\tho")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PBIII\gp-propbiii-7.01E\manual\eng\pdf\gpwmnl_m\eplc\PDF\tho</v>
      </c>
    </row>
    <row r="2060" spans="1:1" x14ac:dyDescent="0.4">
      <c r="A2060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PBIII\gp-propbiii-7.01E\manual\eng\pdf\gpwmnl_m\eplc\PDF\tsb")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PBIII\gp-propbiii-7.01E\manual\eng\pdf\gpwmnl_m\eplc\PDF\tsb</v>
      </c>
    </row>
    <row r="2061" spans="1:1" x14ac:dyDescent="0.4">
      <c r="A2061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PBIII\gp-propbiii-7.01E\manual\eng\pdf\gpwmnl_m\eplc\PDF\tsm")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PBIII\gp-propbiii-7.01E\manual\eng\pdf\gpwmnl_m\eplc\PDF\tsm</v>
      </c>
    </row>
    <row r="2062" spans="1:1" x14ac:dyDescent="0.4">
      <c r="A2062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PBIII\gp-propbiii-7.01E\manual\eng\pdf\gpwmnl_m\eplc\PDF\tyd")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PBIII\gp-propbiii-7.01E\manual\eng\pdf\gpwmnl_m\eplc\PDF\tyd</v>
      </c>
    </row>
    <row r="2063" spans="1:1" x14ac:dyDescent="0.4">
      <c r="A2063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PBIII\gp-propbiii-7.01E\manual\eng\pdf\gpwmnl_m\eplc\PDF\yam")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PBIII\gp-propbiii-7.01E\manual\eng\pdf\gpwmnl_m\eplc\PDF\yam</v>
      </c>
    </row>
    <row r="2064" spans="1:1" x14ac:dyDescent="0.4">
      <c r="A2064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PBIII\gp-propbiii-7.01E\manual\eng\pdf\gpwmnl_m\eplc\PDF\yas")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PBIII\gp-propbiii-7.01E\manual\eng\pdf\gpwmnl_m\eplc\PDF\yas</v>
      </c>
    </row>
    <row r="2065" spans="1:1" x14ac:dyDescent="0.4">
      <c r="A2065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PBIII\gp-propbiii-7.01E\manual\eng\pdf\gpwmnl_m\eplc\PDF\yok")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PBIII\gp-propbiii-7.01E\manual\eng\pdf\gpwmnl_m\eplc\PDF\yok</v>
      </c>
    </row>
    <row r="2066" spans="1:1" x14ac:dyDescent="0.4">
      <c r="A2066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PBIII\gp-propbiii-7.01E\manual\eng\pdf\pcemnle\operat")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PBIII\gp-propbiii-7.01E\manual\eng\pdf\pcemnle\operat</v>
      </c>
    </row>
    <row r="2067" spans="1:1" x14ac:dyDescent="0.4">
      <c r="A2067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PBIII\gp-propbiii-7.01E\manual\eng\pdf\pcemnle\users")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PBIII\gp-propbiii-7.01E\manual\eng\pdf\pcemnle\users</v>
      </c>
    </row>
    <row r="2068" spans="1:1" x14ac:dyDescent="0.4">
      <c r="A2068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PBIII\gp-propbiii-7.01E\manual\eng\Reader\40")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PBIII\gp-propbiii-7.01E\manual\eng\Reader\40</v>
      </c>
    </row>
    <row r="2069" spans="1:1" x14ac:dyDescent="0.4">
      <c r="A2069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</v>
      </c>
    </row>
    <row r="2070" spans="1:1" x14ac:dyDescent="0.4">
      <c r="A2070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PBIII\gp-propbiii-7.01E\manual\jpn\Reader")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PBIII\gp-propbiii-7.01E\manual\jpn\Reader</v>
      </c>
    </row>
    <row r="2071" spans="1:1" x14ac:dyDescent="0.4">
      <c r="A2071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</v>
      </c>
    </row>
    <row r="2072" spans="1:1" x14ac:dyDescent="0.4">
      <c r="A2072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PBIII\gp-propbiii-7.01E\manual\jpn\pdf\ltio")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PBIII\gp-propbiii-7.01E\manual\jpn\pdf\ltio</v>
      </c>
    </row>
    <row r="2073" spans="1:1" x14ac:dyDescent="0.4">
      <c r="A2073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PBIII\gp-propbiii-7.01E\manual\jpn\pdf\pcemnl")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PBIII\gp-propbiii-7.01E\manual\jpn\pdf\pcemnl</v>
      </c>
    </row>
    <row r="2074" spans="1:1" x14ac:dyDescent="0.4">
      <c r="A2074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PBIII\gp-propbiii-7.01E\manual\jpn\pdf\gpwmnl\ascii")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PBIII\gp-propbiii-7.01E\manual\jpn\pdf\gpwmnl\ascii</v>
      </c>
    </row>
    <row r="2075" spans="1:1" x14ac:dyDescent="0.4">
      <c r="A2075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PBIII\gp-propbiii-7.01E\manual\jpn\pdf\gpwmnl\list")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PBIII\gp-propbiii-7.01E\manual\jpn\pdf\gpwmnl\list</v>
      </c>
    </row>
    <row r="2076" spans="1:1" x14ac:dyDescent="0.4">
      <c r="A2076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PBIII\gp-propbiii-7.01E\manual\jpn\pdf\gpwmnl\operat")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PBIII\gp-propbiii-7.01E\manual\jpn\pdf\gpwmnl\operat</v>
      </c>
    </row>
    <row r="2077" spans="1:1" x14ac:dyDescent="0.4">
      <c r="A2077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PBIII\gp-propbiii-7.01E\manual\jpn\pdf\gpwmnl\parts")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PBIII\gp-propbiii-7.01E\manual\jpn\pdf\gpwmnl\parts</v>
      </c>
    </row>
    <row r="2078" spans="1:1" x14ac:dyDescent="0.4">
      <c r="A2078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</v>
      </c>
    </row>
    <row r="2079" spans="1:1" x14ac:dyDescent="0.4">
      <c r="A2079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PBIII\gp-propbiii-7.01E\manual\jpn\pdf\gpwmnl\scrlyo")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PBIII\gp-propbiii-7.01E\manual\jpn\pdf\gpwmnl\scrlyo</v>
      </c>
    </row>
    <row r="2080" spans="1:1" x14ac:dyDescent="0.4">
      <c r="A2080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PBIII\gp-propbiii-7.01E\manual\jpn\pdf\gpwmnl\sjis")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PBIII\gp-propbiii-7.01E\manual\jpn\pdf\gpwmnl\sjis</v>
      </c>
    </row>
    <row r="2081" spans="1:1" x14ac:dyDescent="0.4">
      <c r="A2081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PBIII\gp-propbiii-7.01E\manual\jpn\pdf\gpwmnl\tag")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PBIII\gp-propbiii-7.01E\manual\jpn\pdf\gpwmnl\tag</v>
      </c>
    </row>
    <row r="2082" spans="1:1" x14ac:dyDescent="0.4">
      <c r="A2082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PBIII\gp-propbiii-7.01E\manual\jpn\pdf\gpwmnl\plc\images")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PBIII\gp-propbiii-7.01E\manual\jpn\pdf\gpwmnl\plc\images</v>
      </c>
    </row>
    <row r="2083" spans="1:1" x14ac:dyDescent="0.4">
      <c r="A2083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</v>
      </c>
    </row>
    <row r="2084" spans="1:1" x14ac:dyDescent="0.4">
      <c r="A2084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PBIII\gp-propbiii-7.01E\manual\jpn\pdf\gpwmnl\plc\PDF\chn")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PBIII\gp-propbiii-7.01E\manual\jpn\pdf\gpwmnl\plc\PDF\chn</v>
      </c>
    </row>
    <row r="2085" spans="1:1" x14ac:dyDescent="0.4">
      <c r="A2085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PBIII\gp-propbiii-7.01E\manual\jpn\pdf\gpwmnl\plc\PDF\com")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PBIII\gp-propbiii-7.01E\manual\jpn\pdf\gpwmnl\plc\PDF\com</v>
      </c>
    </row>
    <row r="2086" spans="1:1" x14ac:dyDescent="0.4">
      <c r="A2086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PBIII\gp-propbiii-7.01E\manual\jpn\pdf\gpwmnl\plc\PDF\dig")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PBIII\gp-propbiii-7.01E\manual\jpn\pdf\gpwmnl\plc\PDF\dig</v>
      </c>
    </row>
    <row r="2087" spans="1:1" x14ac:dyDescent="0.4">
      <c r="A2087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PBIII\gp-propbiii-7.01E\manual\jpn\pdf\gpwmnl\plc\PDF\fan")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PBIII\gp-propbiii-7.01E\manual\jpn\pdf\gpwmnl\plc\PDF\fan</v>
      </c>
    </row>
    <row r="2088" spans="1:1" x14ac:dyDescent="0.4">
      <c r="A2088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PBIII\gp-propbiii-7.01E\manual\jpn\pdf\gpwmnl\plc\PDF\fat")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PBIII\gp-propbiii-7.01E\manual\jpn\pdf\gpwmnl\plc\PDF\fat</v>
      </c>
    </row>
    <row r="2089" spans="1:1" x14ac:dyDescent="0.4">
      <c r="A2089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PBIII\gp-propbiii-7.01E\manual\jpn\pdf\gpwmnl\plc\PDF\fen")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PBIII\gp-propbiii-7.01E\manual\jpn\pdf\gpwmnl\plc\PDF\fen</v>
      </c>
    </row>
    <row r="2090" spans="1:1" x14ac:dyDescent="0.4">
      <c r="A2090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PBIII\gp-propbiii-7.01E\manual\jpn\pdf\gpwmnl\plc\PDF\fuj")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PBIII\gp-propbiii-7.01E\manual\jpn\pdf\gpwmnl\plc\PDF\fuj</v>
      </c>
    </row>
    <row r="2091" spans="1:1" x14ac:dyDescent="0.4">
      <c r="A2091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PBIII\gp-propbiii-7.01E\manual\jpn\pdf\gpwmnl\plc\PDF\gef")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PBIII\gp-propbiii-7.01E\manual\jpn\pdf\gpwmnl\plc\PDF\gef</v>
      </c>
    </row>
    <row r="2092" spans="1:1" x14ac:dyDescent="0.4">
      <c r="A2092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PBIII\gp-propbiii-7.01E\manual\jpn\pdf\gpwmnl\plc\PDF\hie")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PBIII\gp-propbiii-7.01E\manual\jpn\pdf\gpwmnl\plc\PDF\hie</v>
      </c>
    </row>
    <row r="2093" spans="1:1" x14ac:dyDescent="0.4">
      <c r="A2093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PBIII\gp-propbiii-7.01E\manual\jpn\pdf\gpwmnl\plc\PDF\htc")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PBIII\gp-propbiii-7.01E\manual\jpn\pdf\gpwmnl\plc\PDF\htc</v>
      </c>
    </row>
    <row r="2094" spans="1:1" x14ac:dyDescent="0.4">
      <c r="A2094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PBIII\gp-propbiii-7.01E\manual\jpn\pdf\gpwmnl\plc\PDF\izm")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PBIII\gp-propbiii-7.01E\manual\jpn\pdf\gpwmnl\plc\PDF\izm</v>
      </c>
    </row>
    <row r="2095" spans="1:1" x14ac:dyDescent="0.4">
      <c r="A2095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PBIII\gp-propbiii-7.01E\manual\jpn\pdf\gpwmnl\plc\PDF\jte")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PBIII\gp-propbiii-7.01E\manual\jpn\pdf\gpwmnl\plc\PDF\jte</v>
      </c>
    </row>
    <row r="2096" spans="1:1" x14ac:dyDescent="0.4">
      <c r="A2096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PBIII\gp-propbiii-7.01E\manual\jpn\pdf\gpwmnl\plc\PDF\key")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PBIII\gp-propbiii-7.01E\manual\jpn\pdf\gpwmnl\plc\PDF\key</v>
      </c>
    </row>
    <row r="2097" spans="1:1" x14ac:dyDescent="0.4">
      <c r="A2097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PBIII\gp-propbiii-7.01E\manual\jpn\pdf\gpwmnl\plc\PDF\kyo")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PBIII\gp-propbiii-7.01E\manual\jpn\pdf\gpwmnl\plc\PDF\kyo</v>
      </c>
    </row>
    <row r="2098" spans="1:1" x14ac:dyDescent="0.4">
      <c r="A2098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PBIII\gp-propbiii-7.01E\manual\jpn\pdf\gpwmnl\plc\PDF\mdc")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PBIII\gp-propbiii-7.01E\manual\jpn\pdf\gpwmnl\plc\PDF\mdc</v>
      </c>
    </row>
    <row r="2099" spans="1:1" x14ac:dyDescent="0.4">
      <c r="A2099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PBIII\gp-propbiii-7.01E\manual\jpn\pdf\gpwmnl\plc\PDF\mds")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PBIII\gp-propbiii-7.01E\manual\jpn\pdf\gpwmnl\plc\PDF\mds</v>
      </c>
    </row>
    <row r="2100" spans="1:1" x14ac:dyDescent="0.4">
      <c r="A2100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PBIII\gp-propbiii-7.01E\manual\jpn\pdf\gpwmnl\plc\PDF\mew")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PBIII\gp-propbiii-7.01E\manual\jpn\pdf\gpwmnl\plc\PDF\mew</v>
      </c>
    </row>
    <row r="2101" spans="1:1" x14ac:dyDescent="0.4">
      <c r="A2101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PBIII\gp-propbiii-7.01E\manual\jpn\pdf\gpwmnl\plc\PDF\mtb")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PBIII\gp-propbiii-7.01E\manual\jpn\pdf\gpwmnl\plc\PDF\mtb</v>
      </c>
    </row>
    <row r="2102" spans="1:1" x14ac:dyDescent="0.4">
      <c r="A2102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PBIII\gp-propbiii-7.01E\manual\jpn\pdf\gpwmnl\plc\PDF\mts")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PBIII\gp-propbiii-7.01E\manual\jpn\pdf\gpwmnl\plc\PDF\mts</v>
      </c>
    </row>
    <row r="2103" spans="1:1" x14ac:dyDescent="0.4">
      <c r="A2103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PBIII\gp-propbiii-7.01E\manual\jpn\pdf\gpwmnl\plc\PDF\omr")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PBIII\gp-propbiii-7.01E\manual\jpn\pdf\gpwmnl\plc\PDF\omr</v>
      </c>
    </row>
    <row r="2104" spans="1:1" x14ac:dyDescent="0.4">
      <c r="A2104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PBIII\gp-propbiii-7.01E\manual\jpn\pdf\gpwmnl\plc\PDF\ori")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PBIII\gp-propbiii-7.01E\manual\jpn\pdf\gpwmnl\plc\PDF\ori</v>
      </c>
    </row>
    <row r="2105" spans="1:1" x14ac:dyDescent="0.4">
      <c r="A2105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PBIII\gp-propbiii-7.01E\manual\jpn\pdf\gpwmnl\plc\PDF\rkc")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PBIII\gp-propbiii-7.01E\manual\jpn\pdf\gpwmnl\plc\PDF\rkc</v>
      </c>
    </row>
    <row r="2106" spans="1:1" x14ac:dyDescent="0.4">
      <c r="A2106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PBIII\gp-propbiii-7.01E\manual\jpn\pdf\gpwmnl\plc\PDF\roc")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PBIII\gp-propbiii-7.01E\manual\jpn\pdf\gpwmnl\plc\PDF\roc</v>
      </c>
    </row>
    <row r="2107" spans="1:1" x14ac:dyDescent="0.4">
      <c r="A2107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PBIII\gp-propbiii-7.01E\manual\jpn\pdf\gpwmnl\plc\PDF\sch")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PBIII\gp-propbiii-7.01E\manual\jpn\pdf\gpwmnl\plc\PDF\sch</v>
      </c>
    </row>
    <row r="2108" spans="1:1" x14ac:dyDescent="0.4">
      <c r="A2108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PBIII\gp-propbiii-7.01E\manual\jpn\pdf\gpwmnl\plc\PDF\shk")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PBIII\gp-propbiii-7.01E\manual\jpn\pdf\gpwmnl\plc\PDF\shk</v>
      </c>
    </row>
    <row r="2109" spans="1:1" x14ac:dyDescent="0.4">
      <c r="A2109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PBIII\gp-propbiii-7.01E\manual\jpn\pdf\gpwmnl\plc\PDF\shp")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PBIII\gp-propbiii-7.01E\manual\jpn\pdf\gpwmnl\plc\PDF\shp</v>
      </c>
    </row>
    <row r="2110" spans="1:1" x14ac:dyDescent="0.4">
      <c r="A2110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PBIII\gp-propbiii-7.01E\manual\jpn\pdf\gpwmnl\plc\PDF\sht")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PBIII\gp-propbiii-7.01E\manual\jpn\pdf\gpwmnl\plc\PDF\sht</v>
      </c>
    </row>
    <row r="2111" spans="1:1" x14ac:dyDescent="0.4">
      <c r="A2111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PBIII\gp-propbiii-7.01E\manual\jpn\pdf\gpwmnl\plc\PDF\sie")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PBIII\gp-propbiii-7.01E\manual\jpn\pdf\gpwmnl\plc\PDF\sie</v>
      </c>
    </row>
    <row r="2112" spans="1:1" x14ac:dyDescent="0.4">
      <c r="A2112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PBIII\gp-propbiii-7.01E\manual\jpn\pdf\gpwmnl\plc\PDF\smd")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PBIII\gp-propbiii-7.01E\manual\jpn\pdf\gpwmnl\plc\PDF\smd</v>
      </c>
    </row>
    <row r="2113" spans="1:1" x14ac:dyDescent="0.4">
      <c r="A2113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PBIII\gp-propbiii-7.01E\manual\jpn\pdf\gpwmnl\plc\PDF\tho")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PBIII\gp-propbiii-7.01E\manual\jpn\pdf\gpwmnl\plc\PDF\tho</v>
      </c>
    </row>
    <row r="2114" spans="1:1" x14ac:dyDescent="0.4">
      <c r="A2114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PBIII\gp-propbiii-7.01E\manual\jpn\pdf\gpwmnl\plc\PDF\tsb")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PBIII\gp-propbiii-7.01E\manual\jpn\pdf\gpwmnl\plc\PDF\tsb</v>
      </c>
    </row>
    <row r="2115" spans="1:1" x14ac:dyDescent="0.4">
      <c r="A2115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PBIII\gp-propbiii-7.01E\manual\jpn\pdf\gpwmnl\plc\PDF\tsm")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PBIII\gp-propbiii-7.01E\manual\jpn\pdf\gpwmnl\plc\PDF\tsm</v>
      </c>
    </row>
    <row r="2116" spans="1:1" x14ac:dyDescent="0.4">
      <c r="A2116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PBIII\gp-propbiii-7.01E\manual\jpn\pdf\gpwmnl\plc\PDF\tyd")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PBIII\gp-propbiii-7.01E\manual\jpn\pdf\gpwmnl\plc\PDF\tyd</v>
      </c>
    </row>
    <row r="2117" spans="1:1" x14ac:dyDescent="0.4">
      <c r="A2117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PBIII\gp-propbiii-7.01E\manual\jpn\pdf\gpwmnl\plc\PDF\yam")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PBIII\gp-propbiii-7.01E\manual\jpn\pdf\gpwmnl\plc\PDF\yam</v>
      </c>
    </row>
    <row r="2118" spans="1:1" x14ac:dyDescent="0.4">
      <c r="A2118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PBIII\gp-propbiii-7.01E\manual\jpn\pdf\gpwmnl\plc\PDF\yas")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PBIII\gp-propbiii-7.01E\manual\jpn\pdf\gpwmnl\plc\PDF\yas</v>
      </c>
    </row>
    <row r="2119" spans="1:1" x14ac:dyDescent="0.4">
      <c r="A2119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PBIII\gp-propbiii-7.01E\manual\jpn\pdf\gpwmnl\plc\PDF\yok")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PBIII\gp-propbiii-7.01E\manual\jpn\pdf\gpwmnl\plc\PDF\yok</v>
      </c>
    </row>
    <row r="2120" spans="1:1" x14ac:dyDescent="0.4">
      <c r="A2120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PBIII\gp-propbiii-7.01E\manual\jpn\pdf\pcemnl\operat")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PBIII\gp-propbiii-7.01E\manual\jpn\pdf\pcemnl\operat</v>
      </c>
    </row>
    <row r="2121" spans="1:1" x14ac:dyDescent="0.4">
      <c r="A2121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PBIII\gp-propbiii-7.01E\manual\jpn\pdf\pcemnl\users")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PBIII\gp-propbiii-7.01E\manual\jpn\pdf\pcemnl\users</v>
      </c>
    </row>
    <row r="2122" spans="1:1" x14ac:dyDescent="0.4">
      <c r="A2122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PBIII\gp-propbiii-7.01E\manual\jpn\Reader\40")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PBIII\gp-propbiii-7.01E\manual\jpn\Reader\40</v>
      </c>
    </row>
    <row r="2123" spans="1:1" x14ac:dyDescent="0.4">
      <c r="A2123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PBIII\gp-propbiii-7.01E\MLPARTS\CPW")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PBIII\gp-propbiii-7.01E\MLPARTS\CPW</v>
      </c>
    </row>
    <row r="2124" spans="1:1" x14ac:dyDescent="0.4">
      <c r="A2124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PBIII\gp-propbiii-7.01E\MLPARTS\KEYLIB")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PBIII\gp-propbiii-7.01E\MLPARTS\KEYLIB</v>
      </c>
    </row>
    <row r="2125" spans="1:1" x14ac:dyDescent="0.4">
      <c r="A2125" t="str">
        <f>HYPERLINK("\\10.12.11.20\TFO.FAIT.Share\#C01_프로젝트\안산 MES 산출물\02.프로젝트구현(IM)\200. 분석단계(ANA)\270.설비Data수집\PLC Address Map\ATS 터치스크린 프로그램 조회\터치스크린 조회 프로그램\GP Pro PBIII\gp-propbiii-7.01E\MLPARTS\PDB")</f>
        <v>\\10.12.11.20\TFO.FAIT.Share\#C01_프로젝트\안산 MES 산출물\02.프로젝트구현(IM)\200. 분석단계(ANA)\270.설비Data수집\PLC Address Map\ATS 터치스크린 프로그램 조회\터치스크린 조회 프로그램\GP Pro PBIII\gp-propbiii-7.01E\MLPARTS\PDB</v>
      </c>
    </row>
    <row r="2126" spans="1:1" x14ac:dyDescent="0.4">
      <c r="A2126" t="str">
        <f>HYPERLINK("\\10.12.11.20\TFO.FAIT.Share\#C01_프로젝트\안산 MES 산출물\02.프로젝트구현(IM)\200. 분석단계(ANA)\270.설비Data수집\PLC Address Map\허페이통딩(RW)\mes")</f>
        <v>\\10.12.11.20\TFO.FAIT.Share\#C01_프로젝트\안산 MES 산출물\02.프로젝트구현(IM)\200. 분석단계(ANA)\270.설비Data수집\PLC Address Map\허페이통딩(RW)\mes</v>
      </c>
    </row>
    <row r="2127" spans="1:1" x14ac:dyDescent="0.4">
      <c r="A2127" t="str">
        <f>HYPERLINK("\\10.12.11.20\TFO.FAIT.Share\#C01_프로젝트\안산 MES 산출물\02.프로젝트구현(IM)\200. 분석단계(ANA)\270.설비Data수집\PLC Address Map\허페이통딩(RW)\mes\OPC test softwore")</f>
        <v>\\10.12.11.20\TFO.FAIT.Share\#C01_프로젝트\안산 MES 산출물\02.프로젝트구현(IM)\200. 분석단계(ANA)\270.설비Data수집\PLC Address Map\허페이통딩(RW)\mes\OPC test softwore</v>
      </c>
    </row>
    <row r="2128" spans="1:1" x14ac:dyDescent="0.4">
      <c r="A2128" t="str">
        <f>HYPERLINK("\\10.12.11.20\TFO.FAIT.Share\#C01_프로젝트\안산 MES 산출물\02.프로젝트구현(IM)\200. 분석단계(ANA)\270.설비Data수집\설비데이터항목최종\Drawing_Rewinding 요청")</f>
        <v>\\10.12.11.20\TFO.FAIT.Share\#C01_프로젝트\안산 MES 산출물\02.프로젝트구현(IM)\200. 분석단계(ANA)\270.설비Data수집\설비데이터항목최종\Drawing_Rewinding 요청</v>
      </c>
    </row>
    <row r="2129" spans="1:1" x14ac:dyDescent="0.4">
      <c r="A2129" t="str">
        <f>HYPERLINK("\\10.12.11.20\TFO.FAIT.Share\#C01_프로젝트\안산 MES 산출물\02.프로젝트구현(IM)\200. 분석단계(ANA)\270.설비Data수집\설비데이터항목최종\OVD")</f>
        <v>\\10.12.11.20\TFO.FAIT.Share\#C01_프로젝트\안산 MES 산출물\02.프로젝트구현(IM)\200. 분석단계(ANA)\270.설비Data수집\설비데이터항목최종\OVD</v>
      </c>
    </row>
    <row r="2130" spans="1:1" x14ac:dyDescent="0.4">
      <c r="A2130" t="str">
        <f>HYPERLINK("\\10.12.11.20\TFO.FAIT.Share\#C01_프로젝트\안산 MES 산출물\02.프로젝트구현(IM)\200. 분석단계(ANA)\270.설비Data수집\설비데이터항목최종\Y-Tech요청서")</f>
        <v>\\10.12.11.20\TFO.FAIT.Share\#C01_프로젝트\안산 MES 산출물\02.프로젝트구현(IM)\200. 분석단계(ANA)\270.설비Data수집\설비데이터항목최종\Y-Tech요청서</v>
      </c>
    </row>
    <row r="2131" spans="1:1" x14ac:dyDescent="0.4">
      <c r="A2131" t="str">
        <f>HYPERLINK("\\10.12.11.20\TFO.FAIT.Share\#C01_프로젝트\안산 MES 산출물\02.프로젝트구현(IM)\200. 분석단계(ANA)\270.설비Data수집\설비데이터항목최종\Yupin")</f>
        <v>\\10.12.11.20\TFO.FAIT.Share\#C01_프로젝트\안산 MES 산출물\02.프로젝트구현(IM)\200. 분석단계(ANA)\270.설비Data수집\설비데이터항목최종\Yupin</v>
      </c>
    </row>
    <row r="2132" spans="1:1" x14ac:dyDescent="0.4">
      <c r="A2132" t="str">
        <f>HYPERLINK("\\10.12.11.20\TFO.FAIT.Share\#C01_프로젝트\안산 MES 산출물\02.프로젝트구현(IM)\200. 분석단계(ANA)\270.설비Data수집\설비데이터항목최종\공정별요청서수집최종")</f>
        <v>\\10.12.11.20\TFO.FAIT.Share\#C01_프로젝트\안산 MES 산출물\02.프로젝트구현(IM)\200. 분석단계(ANA)\270.설비Data수집\설비데이터항목최종\공정별요청서수집최종</v>
      </c>
    </row>
    <row r="2133" spans="1:1" x14ac:dyDescent="0.4">
      <c r="A2133" t="str">
        <f>HYPERLINK("\\10.12.11.20\TFO.FAIT.Share\#C01_프로젝트\안산 MES 산출물\02.프로젝트구현(IM)\200. 분석단계(ANA)\270.설비Data수집\설비데이터항목최종\넥스트롬요청")</f>
        <v>\\10.12.11.20\TFO.FAIT.Share\#C01_프로젝트\안산 MES 산출물\02.프로젝트구현(IM)\200. 분석단계(ANA)\270.설비Data수집\설비데이터항목최종\넥스트롬요청</v>
      </c>
    </row>
    <row r="2134" spans="1:1" x14ac:dyDescent="0.4">
      <c r="A2134" t="str">
        <f>HYPERLINK("\\10.12.11.20\TFO.FAIT.Share\#C01_프로젝트\안산 MES 산출물\02.프로젝트구현(IM)\200. 분석단계(ANA)\270.설비Data수집\설비데이터항목최종\공정별요청서수집최종\기술연구소")</f>
        <v>\\10.12.11.20\TFO.FAIT.Share\#C01_프로젝트\안산 MES 산출물\02.프로젝트구현(IM)\200. 분석단계(ANA)\270.설비Data수집\설비데이터항목최종\공정별요청서수집최종\기술연구소</v>
      </c>
    </row>
    <row r="2135" spans="1:1" x14ac:dyDescent="0.4">
      <c r="A2135" t="str">
        <f>HYPERLINK("\\10.12.11.20\TFO.FAIT.Share\#C01_프로젝트\안산 MES 산출물\02.프로젝트구현(IM)\200. 분석단계(ANA)\270.설비Data수집\특수광 드로잉 raw data\190128 25-130GDF")</f>
        <v>\\10.12.11.20\TFO.FAIT.Share\#C01_프로젝트\안산 MES 산출물\02.프로젝트구현(IM)\200. 분석단계(ANA)\270.설비Data수집\특수광 드로잉 raw data\190128 25-130GDF</v>
      </c>
    </row>
    <row r="2136" spans="1:1" x14ac:dyDescent="0.4">
      <c r="A2136" t="str">
        <f>HYPERLINK("\\10.12.11.20\TFO.FAIT.Share\#C01_프로젝트\안산 MES 산출물\02.프로젝트구현(IM)\200. 분석단계(ANA)\270.설비Data수집\특수광 드로잉 raw data\190128 25-130GDF\190128 25-130GDF")</f>
        <v>\\10.12.11.20\TFO.FAIT.Share\#C01_프로젝트\안산 MES 산출물\02.프로젝트구현(IM)\200. 분석단계(ANA)\270.설비Data수집\특수광 드로잉 raw data\190128 25-130GDF\190128 25-130GDF</v>
      </c>
    </row>
    <row r="2137" spans="1:1" x14ac:dyDescent="0.4">
      <c r="A2137" t="str">
        <f>HYPERLINK("\\10.12.11.20\TFO.FAIT.Share\#C01_프로젝트\안산 MES 산출물\02.프로젝트구현(IM)\200. 분석단계(ANA)\290. MES수집자료\As-Is 분석")</f>
        <v>\\10.12.11.20\TFO.FAIT.Share\#C01_프로젝트\안산 MES 산출물\02.프로젝트구현(IM)\200. 분석단계(ANA)\290. MES수집자료\As-Is 분석</v>
      </c>
    </row>
    <row r="2138" spans="1:1" x14ac:dyDescent="0.4">
      <c r="A2138" t="str">
        <f>HYPERLINK("\\10.12.11.20\TFO.FAIT.Share\#C01_프로젝트\안산 MES 산출물\02.프로젝트구현(IM)\200. 분석단계(ANA)\290. MES수집자료\MES 신뢰성검사 관련")</f>
        <v>\\10.12.11.20\TFO.FAIT.Share\#C01_프로젝트\안산 MES 산출물\02.프로젝트구현(IM)\200. 분석단계(ANA)\290. MES수집자료\MES 신뢰성검사 관련</v>
      </c>
    </row>
    <row r="2139" spans="1:1" x14ac:dyDescent="0.4">
      <c r="A2139" t="str">
        <f>HYPERLINK("\\10.12.11.20\TFO.FAIT.Share\#C01_프로젝트\안산 MES 산출물\02.프로젝트구현(IM)\200. 분석단계(ANA)\290. MES수집자료\PMS_SOURCE")</f>
        <v>\\10.12.11.20\TFO.FAIT.Share\#C01_프로젝트\안산 MES 산출물\02.프로젝트구현(IM)\200. 분석단계(ANA)\290. MES수집자료\PMS_SOURCE</v>
      </c>
    </row>
    <row r="2140" spans="1:1" x14ac:dyDescent="0.4">
      <c r="A2140" t="str">
        <f>HYPERLINK("\\10.12.11.20\TFO.FAIT.Share\#C01_프로젝트\안산 MES 산출물\02.프로젝트구현(IM)\200. 분석단계(ANA)\290. MES수집자료\기술연구소_공정및품번")</f>
        <v>\\10.12.11.20\TFO.FAIT.Share\#C01_프로젝트\안산 MES 산출물\02.프로젝트구현(IM)\200. 분석단계(ANA)\290. MES수집자료\기술연구소_공정및품번</v>
      </c>
    </row>
    <row r="2141" spans="1:1" x14ac:dyDescent="0.4">
      <c r="A2141" t="str">
        <f>HYPERLINK("\\10.12.11.20\TFO.FAIT.Share\#C01_프로젝트\안산 MES 산출물\02.프로젝트구현(IM)\200. 분석단계(ANA)\290. MES수집자료\바코드 라벨지")</f>
        <v>\\10.12.11.20\TFO.FAIT.Share\#C01_프로젝트\안산 MES 산출물\02.프로젝트구현(IM)\200. 분석단계(ANA)\290. MES수집자료\바코드 라벨지</v>
      </c>
    </row>
    <row r="2142" spans="1:1" x14ac:dyDescent="0.4">
      <c r="A2142" t="str">
        <f>HYPERLINK("\\10.12.11.20\TFO.FAIT.Share\#C01_프로젝트\안산 MES 산출물\02.프로젝트구현(IM)\200. 분석단계(ANA)\290. MES수집자료\삼성광통신 정리분(필수 개발 정리)")</f>
        <v>\\10.12.11.20\TFO.FAIT.Share\#C01_프로젝트\안산 MES 산출물\02.프로젝트구현(IM)\200. 분석단계(ANA)\290. MES수집자료\삼성광통신 정리분(필수 개발 정리)</v>
      </c>
    </row>
    <row r="2143" spans="1:1" x14ac:dyDescent="0.4">
      <c r="A2143" t="str">
        <f>HYPERLINK("\\10.12.11.20\TFO.FAIT.Share\#C01_프로젝트\안산 MES 산출물\02.프로젝트구현(IM)\200. 분석단계(ANA)\290. MES수집자료\품질보증 요청한 화면")</f>
        <v>\\10.12.11.20\TFO.FAIT.Share\#C01_프로젝트\안산 MES 산출물\02.프로젝트구현(IM)\200. 분석단계(ANA)\290. MES수집자료\품질보증 요청한 화면</v>
      </c>
    </row>
    <row r="2144" spans="1:1" x14ac:dyDescent="0.4">
      <c r="A2144" t="str">
        <f>HYPERLINK("\\10.12.11.20\TFO.FAIT.Share\#C01_프로젝트\안산 MES 산출물\02.프로젝트구현(IM)\200. 분석단계(ANA)\290. MES수집자료\As-Is 분석\Drawing HMI")</f>
        <v>\\10.12.11.20\TFO.FAIT.Share\#C01_프로젝트\안산 MES 산출물\02.프로젝트구현(IM)\200. 분석단계(ANA)\290. MES수집자료\As-Is 분석\Drawing HMI</v>
      </c>
    </row>
    <row r="2145" spans="1:1" x14ac:dyDescent="0.4">
      <c r="A2145" t="str">
        <f>HYPERLINK("\\10.12.11.20\TFO.FAIT.Share\#C01_프로젝트\안산 MES 산출물\02.프로젝트구현(IM)\200. 분석단계(ANA)\290. MES수집자료\As-Is 분석\VAD HMI")</f>
        <v>\\10.12.11.20\TFO.FAIT.Share\#C01_프로젝트\안산 MES 산출물\02.프로젝트구현(IM)\200. 분석단계(ANA)\290. MES수집자료\As-Is 분석\VAD HMI</v>
      </c>
    </row>
    <row r="2146" spans="1:1" x14ac:dyDescent="0.4">
      <c r="A2146" t="str">
        <f>HYPERLINK("\\10.12.11.20\TFO.FAIT.Share\#C01_프로젝트\안산 MES 산출물\02.프로젝트구현(IM)\200. 분석단계(ANA)\290. MES수집자료\As-Is 분석\일일보고")</f>
        <v>\\10.12.11.20\TFO.FAIT.Share\#C01_프로젝트\안산 MES 산출물\02.프로젝트구현(IM)\200. 분석단계(ANA)\290. MES수집자료\As-Is 분석\일일보고</v>
      </c>
    </row>
    <row r="2147" spans="1:1" x14ac:dyDescent="0.4">
      <c r="A2147" t="str">
        <f>HYPERLINK("\\10.12.11.20\TFO.FAIT.Share\#C01_프로젝트\안산 MES 산출물\02.프로젝트구현(IM)\200. 분석단계(ANA)\290. MES수집자료\바코드 라벨지\MES  조회화면 및 바코드,꼬리표 표기방법")</f>
        <v>\\10.12.11.20\TFO.FAIT.Share\#C01_프로젝트\안산 MES 산출물\02.프로젝트구현(IM)\200. 분석단계(ANA)\290. MES수집자료\바코드 라벨지\MES  조회화면 및 바코드,꼬리표 표기방법</v>
      </c>
    </row>
    <row r="2148" spans="1:1" x14ac:dyDescent="0.4">
      <c r="A2148" t="str">
        <f>HYPERLINK("\\10.12.11.20\TFO.FAIT.Share\#C01_프로젝트\안산 MES 산출물\02.프로젝트구현(IM)\200. 분석단계(ANA)\290. MES수집자료\삼성광통신 정리분(필수 개발 정리)\TFO vs 코닝 비교자료")</f>
        <v>\\10.12.11.20\TFO.FAIT.Share\#C01_프로젝트\안산 MES 산출물\02.프로젝트구현(IM)\200. 분석단계(ANA)\290. MES수집자료\삼성광통신 정리분(필수 개발 정리)\TFO vs 코닝 비교자료</v>
      </c>
    </row>
    <row r="2149" spans="1:1" x14ac:dyDescent="0.4">
      <c r="A2149" t="str">
        <f>HYPERLINK("\\10.12.11.20\TFO.FAIT.Share\#C01_프로젝트\안산 MES 산출물\02.프로젝트구현(IM)\200. 분석단계(ANA)\290. MES수집자료\삼성광통신 정리분(필수 개발 정리)\TFO vs 코닝 비교자료\A. 코어")</f>
        <v>\\10.12.11.20\TFO.FAIT.Share\#C01_프로젝트\안산 MES 산출물\02.프로젝트구현(IM)\200. 분석단계(ANA)\290. MES수집자료\삼성광통신 정리분(필수 개발 정리)\TFO vs 코닝 비교자료\A. 코어</v>
      </c>
    </row>
    <row r="2150" spans="1:1" x14ac:dyDescent="0.4">
      <c r="A2150" t="str">
        <f>HYPERLINK("\\10.12.11.20\TFO.FAIT.Share\#C01_프로젝트\안산 MES 산출물\02.프로젝트구현(IM)\200. 분석단계(ANA)\290. MES수집자료\삼성광통신 정리분(필수 개발 정리)\TFO vs 코닝 비교자료\B. DRA, RW")</f>
        <v>\\10.12.11.20\TFO.FAIT.Share\#C01_프로젝트\안산 MES 산출물\02.프로젝트구현(IM)\200. 분석단계(ANA)\290. MES수집자료\삼성광통신 정리분(필수 개발 정리)\TFO vs 코닝 비교자료\B. DRA, RW</v>
      </c>
    </row>
    <row r="2151" spans="1:1" x14ac:dyDescent="0.4">
      <c r="A2151" t="str">
        <f>HYPERLINK("\\10.12.11.20\TFO.FAIT.Share\#C01_프로젝트\안산 MES 산출물\02.프로젝트구현(IM)\200. 분석단계(ANA)\290. MES수집자료\삼성광통신 정리분(필수 개발 정리)\TFO vs 코닝 비교자료\C. 품질검사")</f>
        <v>\\10.12.11.20\TFO.FAIT.Share\#C01_프로젝트\안산 MES 산출물\02.프로젝트구현(IM)\200. 분석단계(ANA)\290. MES수집자료\삼성광통신 정리분(필수 개발 정리)\TFO vs 코닝 비교자료\C. 품질검사</v>
      </c>
    </row>
    <row r="2152" spans="1:1" x14ac:dyDescent="0.4">
      <c r="A2152" t="str">
        <f>HYPERLINK("\\10.12.11.20\TFO.FAIT.Share\#C01_프로젝트\안산 MES 산출물\02.프로젝트구현(IM)\200. 분석단계(ANA)\290. MES수집자료\삼성광통신 정리분(필수 개발 정리)\TFO vs 코닝 비교자료\D. 설비")</f>
        <v>\\10.12.11.20\TFO.FAIT.Share\#C01_프로젝트\안산 MES 산출물\02.프로젝트구현(IM)\200. 분석단계(ANA)\290. MES수집자료\삼성광통신 정리분(필수 개발 정리)\TFO vs 코닝 비교자료\D. 설비</v>
      </c>
    </row>
    <row r="2153" spans="1:1" x14ac:dyDescent="0.4">
      <c r="A2153" t="str">
        <f>HYPERLINK("\\10.12.11.20\TFO.FAIT.Share\#C01_프로젝트\안산 MES 산출물\02.프로젝트구현(IM)\200. 분석단계(ANA)\290. MES수집자료\삼성광통신 정리분(필수 개발 정리)\TFO vs 코닝 비교자료\E. 기타")</f>
        <v>\\10.12.11.20\TFO.FAIT.Share\#C01_프로젝트\안산 MES 산출물\02.프로젝트구현(IM)\200. 분석단계(ANA)\290. MES수집자료\삼성광통신 정리분(필수 개발 정리)\TFO vs 코닝 비교자료\E. 기타</v>
      </c>
    </row>
    <row r="2154" spans="1:1" x14ac:dyDescent="0.4">
      <c r="A2154" t="str">
        <f>HYPERLINK("\\10.12.11.20\TFO.FAIT.Share\#C01_프로젝트\안산 MES 산출물\02.프로젝트구현(IM)\200. 분석단계(ANA)\290. MES수집자료\품질보증 요청한 화면\수입검사")</f>
        <v>\\10.12.11.20\TFO.FAIT.Share\#C01_프로젝트\안산 MES 산출물\02.프로젝트구현(IM)\200. 분석단계(ANA)\290. MES수집자료\품질보증 요청한 화면\수입검사</v>
      </c>
    </row>
    <row r="2155" spans="1:1" x14ac:dyDescent="0.4">
      <c r="A2155" t="str">
        <f>HYPERLINK("\\10.12.11.20\TFO.FAIT.Share\#C01_프로젝트\안산 MES 산출물\02.프로젝트구현(IM)\300. 설계단계(DES)\310. 모델링")</f>
        <v>\\10.12.11.20\TFO.FAIT.Share\#C01_프로젝트\안산 MES 산출물\02.프로젝트구현(IM)\300. 설계단계(DES)\310. 모델링</v>
      </c>
    </row>
    <row r="2156" spans="1:1" x14ac:dyDescent="0.4">
      <c r="A2156" t="str">
        <f>HYPERLINK("\\10.12.11.20\TFO.FAIT.Share\#C01_프로젝트\안산 MES 산출물\02.프로젝트구현(IM)\300. 설계단계(DES)\320. 구조설계")</f>
        <v>\\10.12.11.20\TFO.FAIT.Share\#C01_프로젝트\안산 MES 산출물\02.프로젝트구현(IM)\300. 설계단계(DES)\320. 구조설계</v>
      </c>
    </row>
    <row r="2157" spans="1:1" x14ac:dyDescent="0.4">
      <c r="A2157" t="str">
        <f>HYPERLINK("\\10.12.11.20\TFO.FAIT.Share\#C01_프로젝트\안산 MES 산출물\02.프로젝트구현(IM)\300. 설계단계(DES)\330. 어플리케이션설계")</f>
        <v>\\10.12.11.20\TFO.FAIT.Share\#C01_프로젝트\안산 MES 산출물\02.프로젝트구현(IM)\300. 설계단계(DES)\330. 어플리케이션설계</v>
      </c>
    </row>
    <row r="2158" spans="1:1" x14ac:dyDescent="0.4">
      <c r="A2158" t="str">
        <f>HYPERLINK("\\10.12.11.20\TFO.FAIT.Share\#C01_프로젝트\안산 MES 산출물\02.프로젝트구현(IM)\300. 설계단계(DES)\340. 데이터베이스설계")</f>
        <v>\\10.12.11.20\TFO.FAIT.Share\#C01_프로젝트\안산 MES 산출물\02.프로젝트구현(IM)\300. 설계단계(DES)\340. 데이터베이스설계</v>
      </c>
    </row>
    <row r="2159" spans="1:1" x14ac:dyDescent="0.4">
      <c r="A2159" t="str">
        <f>HYPERLINK("\\10.12.11.20\TFO.FAIT.Share\#C01_프로젝트\안산 MES 산출물\02.프로젝트구현(IM)\300. 설계단계(DES)\350. 단위테스트설계")</f>
        <v>\\10.12.11.20\TFO.FAIT.Share\#C01_프로젝트\안산 MES 산출물\02.프로젝트구현(IM)\300. 설계단계(DES)\350. 단위테스트설계</v>
      </c>
    </row>
    <row r="2160" spans="1:1" x14ac:dyDescent="0.4">
      <c r="A2160" t="str">
        <f>HYPERLINK("\\10.12.11.20\TFO.FAIT.Share\#C01_프로젝트\안산 MES 산출물\02.프로젝트구현(IM)\300. 설계단계(DES)\360. 외부인터페이스설계")</f>
        <v>\\10.12.11.20\TFO.FAIT.Share\#C01_프로젝트\안산 MES 산출물\02.프로젝트구현(IM)\300. 설계단계(DES)\360. 외부인터페이스설계</v>
      </c>
    </row>
    <row r="2161" spans="1:1" x14ac:dyDescent="0.4">
      <c r="A2161" t="str">
        <f>HYPERLINK("\\10.12.11.20\TFO.FAIT.Share\#C01_프로젝트\안산 MES 산출물\02.프로젝트구현(IM)\300. 설계단계(DES)\370. 프로세스 설계")</f>
        <v>\\10.12.11.20\TFO.FAIT.Share\#C01_프로젝트\안산 MES 산출물\02.프로젝트구현(IM)\300. 설계단계(DES)\370. 프로세스 설계</v>
      </c>
    </row>
    <row r="2162" spans="1:1" x14ac:dyDescent="0.4">
      <c r="A2162" t="str">
        <f>HYPERLINK("\\10.12.11.20\TFO.FAIT.Share\#C01_프로젝트\안산 MES 산출물\02.프로젝트구현(IM)\300. 설계단계(DES)\380. 화면 설계")</f>
        <v>\\10.12.11.20\TFO.FAIT.Share\#C01_프로젝트\안산 MES 산출물\02.프로젝트구현(IM)\300. 설계단계(DES)\380. 화면 설계</v>
      </c>
    </row>
    <row r="2163" spans="1:1" x14ac:dyDescent="0.4">
      <c r="A2163" t="str">
        <f>HYPERLINK("\\10.12.11.20\TFO.FAIT.Share\#C01_프로젝트\안산 MES 산출물\02.프로젝트구현(IM)\300. 설계단계(DES)\390. 개발 목록")</f>
        <v>\\10.12.11.20\TFO.FAIT.Share\#C01_프로젝트\안산 MES 산출물\02.프로젝트구현(IM)\300. 설계단계(DES)\390. 개발 목록</v>
      </c>
    </row>
    <row r="2164" spans="1:1" x14ac:dyDescent="0.4">
      <c r="A2164" t="str">
        <f>HYPERLINK("\\10.12.11.20\TFO.FAIT.Share\#C01_프로젝트\안산 MES 산출물\02.프로젝트구현(IM)\300. 설계단계(DES)\320. 구조설계\321. 인프라구조")</f>
        <v>\\10.12.11.20\TFO.FAIT.Share\#C01_프로젝트\안산 MES 산출물\02.프로젝트구현(IM)\300. 설계단계(DES)\320. 구조설계\321. 인프라구조</v>
      </c>
    </row>
    <row r="2165" spans="1:1" x14ac:dyDescent="0.4">
      <c r="A2165" t="str">
        <f>HYPERLINK("\\10.12.11.20\TFO.FAIT.Share\#C01_프로젝트\안산 MES 산출물\02.프로젝트구현(IM)\300. 설계단계(DES)\320. 구조설계\322. 어플리케이션 구조")</f>
        <v>\\10.12.11.20\TFO.FAIT.Share\#C01_프로젝트\안산 MES 산출물\02.프로젝트구현(IM)\300. 설계단계(DES)\320. 구조설계\322. 어플리케이션 구조</v>
      </c>
    </row>
    <row r="2166" spans="1:1" x14ac:dyDescent="0.4">
      <c r="A2166" t="str">
        <f>HYPERLINK("\\10.12.11.20\TFO.FAIT.Share\#C01_프로젝트\안산 MES 산출물\02.프로젝트구현(IM)\300. 설계단계(DES)\320. 구조설계\323. 어플리케이션보안설계")</f>
        <v>\\10.12.11.20\TFO.FAIT.Share\#C01_프로젝트\안산 MES 산출물\02.프로젝트구현(IM)\300. 설계단계(DES)\320. 구조설계\323. 어플리케이션보안설계</v>
      </c>
    </row>
    <row r="2167" spans="1:1" x14ac:dyDescent="0.4">
      <c r="A2167" t="str">
        <f>HYPERLINK("\\10.12.11.20\TFO.FAIT.Share\#C01_프로젝트\안산 MES 산출물\02.프로젝트구현(IM)\300. 설계단계(DES)\320. 구조설계\324. 시스템(서버)설치")</f>
        <v>\\10.12.11.20\TFO.FAIT.Share\#C01_프로젝트\안산 MES 산출물\02.프로젝트구현(IM)\300. 설계단계(DES)\320. 구조설계\324. 시스템(서버)설치</v>
      </c>
    </row>
    <row r="2168" spans="1:1" x14ac:dyDescent="0.4">
      <c r="A2168" t="str">
        <f>HYPERLINK("\\10.12.11.20\TFO.FAIT.Share\#C01_프로젝트\안산 MES 산출물\02.프로젝트구현(IM)\300. 설계단계(DES)\320. 구조설계\321. 인프라구조\0.구축")</f>
        <v>\\10.12.11.20\TFO.FAIT.Share\#C01_프로젝트\안산 MES 산출물\02.프로젝트구현(IM)\300. 설계단계(DES)\320. 구조설계\321. 인프라구조\0.구축</v>
      </c>
    </row>
    <row r="2169" spans="1:1" x14ac:dyDescent="0.4">
      <c r="A2169" t="str">
        <f>HYPERLINK("\\10.12.11.20\TFO.FAIT.Share\#C01_프로젝트\안산 MES 산출물\02.프로젝트구현(IM)\300. 설계단계(DES)\320. 구조설계\321. 인프라구조\0.구축\0.사전준비")</f>
        <v>\\10.12.11.20\TFO.FAIT.Share\#C01_프로젝트\안산 MES 산출물\02.프로젝트구현(IM)\300. 설계단계(DES)\320. 구조설계\321. 인프라구조\0.구축\0.사전준비</v>
      </c>
    </row>
    <row r="2170" spans="1:1" x14ac:dyDescent="0.4">
      <c r="A2170" t="str">
        <f>HYPERLINK("\\10.12.11.20\TFO.FAIT.Share\#C01_프로젝트\안산 MES 산출물\02.프로젝트구현(IM)\300. 설계단계(DES)\320. 구조설계\321. 인프라구조\0.구축\1.구축작업")</f>
        <v>\\10.12.11.20\TFO.FAIT.Share\#C01_프로젝트\안산 MES 산출물\02.프로젝트구현(IM)\300. 설계단계(DES)\320. 구조설계\321. 인프라구조\0.구축\1.구축작업</v>
      </c>
    </row>
    <row r="2171" spans="1:1" x14ac:dyDescent="0.4">
      <c r="A2171" t="str">
        <f>HYPERLINK("\\10.12.11.20\TFO.FAIT.Share\#C01_프로젝트\안산 MES 산출물\02.프로젝트구현(IM)\300. 설계단계(DES)\320. 구조설계\321. 인프라구조\0.구축\2.고객보고")</f>
        <v>\\10.12.11.20\TFO.FAIT.Share\#C01_프로젝트\안산 MES 산출물\02.프로젝트구현(IM)\300. 설계단계(DES)\320. 구조설계\321. 인프라구조\0.구축\2.고객보고</v>
      </c>
    </row>
    <row r="2172" spans="1:1" x14ac:dyDescent="0.4">
      <c r="A2172" t="str">
        <f>HYPERLINK("\\10.12.11.20\TFO.FAIT.Share\#C01_프로젝트\안산 MES 산출물\02.프로젝트구현(IM)\300. 설계단계(DES)\320. 구조설계\321. 인프라구조\0.구축\0.사전준비\0.현황")</f>
        <v>\\10.12.11.20\TFO.FAIT.Share\#C01_프로젝트\안산 MES 산출물\02.프로젝트구현(IM)\300. 설계단계(DES)\320. 구조설계\321. 인프라구조\0.구축\0.사전준비\0.현황</v>
      </c>
    </row>
    <row r="2173" spans="1:1" x14ac:dyDescent="0.4">
      <c r="A2173" t="str">
        <f>HYPERLINK("\\10.12.11.20\TFO.FAIT.Share\#C01_프로젝트\안산 MES 산출물\02.프로젝트구현(IM)\300. 설계단계(DES)\320. 구조설계\321. 인프라구조\0.구축\0.사전준비\1.일정")</f>
        <v>\\10.12.11.20\TFO.FAIT.Share\#C01_프로젝트\안산 MES 산출물\02.프로젝트구현(IM)\300. 설계단계(DES)\320. 구조설계\321. 인프라구조\0.구축\0.사전준비\1.일정</v>
      </c>
    </row>
    <row r="2174" spans="1:1" x14ac:dyDescent="0.4">
      <c r="A2174" t="str">
        <f>HYPERLINK("\\10.12.11.20\TFO.FAIT.Share\#C01_프로젝트\안산 MES 산출물\02.프로젝트구현(IM)\300. 설계단계(DES)\320. 구조설계\321. 인프라구조\0.구축\0.사전준비\2.점검방안")</f>
        <v>\\10.12.11.20\TFO.FAIT.Share\#C01_프로젝트\안산 MES 산출물\02.프로젝트구현(IM)\300. 설계단계(DES)\320. 구조설계\321. 인프라구조\0.구축\0.사전준비\2.점검방안</v>
      </c>
    </row>
    <row r="2175" spans="1:1" x14ac:dyDescent="0.4">
      <c r="A2175" t="str">
        <f>HYPERLINK("\\10.12.11.20\TFO.FAIT.Share\#C01_프로젝트\안산 MES 산출물\02.프로젝트구현(IM)\300. 설계단계(DES)\320. 구조설계\321. 인프라구조\0.구축\0.사전준비\0.현황\0.통합설계")</f>
        <v>\\10.12.11.20\TFO.FAIT.Share\#C01_프로젝트\안산 MES 산출물\02.프로젝트구현(IM)\300. 설계단계(DES)\320. 구조설계\321. 인프라구조\0.구축\0.사전준비\0.현황\0.통합설계</v>
      </c>
    </row>
    <row r="2176" spans="1:1" x14ac:dyDescent="0.4">
      <c r="A2176" t="str">
        <f>HYPERLINK("\\10.12.11.20\TFO.FAIT.Share\#C01_프로젝트\안산 MES 산출물\02.프로젝트구현(IM)\300. 설계단계(DES)\320. 구조설계\321. 인프라구조\0.구축\0.사전준비\0.현황\1.구성도")</f>
        <v>\\10.12.11.20\TFO.FAIT.Share\#C01_프로젝트\안산 MES 산출물\02.프로젝트구현(IM)\300. 설계단계(DES)\320. 구조설계\321. 인프라구조\0.구축\0.사전준비\0.현황\1.구성도</v>
      </c>
    </row>
    <row r="2177" spans="1:1" x14ac:dyDescent="0.4">
      <c r="A2177" t="str">
        <f>HYPERLINK("\\10.12.11.20\TFO.FAIT.Share\#C01_프로젝트\안산 MES 산출물\02.프로젝트구현(IM)\300. 설계단계(DES)\320. 구조설계\321. 인프라구조\0.구축\0.사전준비\0.현황\10.전산실")</f>
        <v>\\10.12.11.20\TFO.FAIT.Share\#C01_프로젝트\안산 MES 산출물\02.프로젝트구현(IM)\300. 설계단계(DES)\320. 구조설계\321. 인프라구조\0.구축\0.사전준비\0.현황\10.전산실</v>
      </c>
    </row>
    <row r="2178" spans="1:1" x14ac:dyDescent="0.4">
      <c r="A2178" t="str">
        <f>HYPERLINK("\\10.12.11.20\TFO.FAIT.Share\#C01_프로젝트\안산 MES 산출물\02.프로젝트구현(IM)\300. 설계단계(DES)\320. 구조설계\321. 인프라구조\0.구축\0.사전준비\0.현황\11.랙")</f>
        <v>\\10.12.11.20\TFO.FAIT.Share\#C01_프로젝트\안산 MES 산출물\02.프로젝트구현(IM)\300. 설계단계(DES)\320. 구조설계\321. 인프라구조\0.구축\0.사전준비\0.현황\11.랙</v>
      </c>
    </row>
    <row r="2179" spans="1:1" x14ac:dyDescent="0.4">
      <c r="A2179" t="str">
        <f>HYPERLINK("\\10.12.11.20\TFO.FAIT.Share\#C01_프로젝트\안산 MES 산출물\02.프로젝트구현(IM)\300. 설계단계(DES)\320. 구조설계\321. 인프라구조\0.구축\0.사전준비\0.현황\2.서버")</f>
        <v>\\10.12.11.20\TFO.FAIT.Share\#C01_프로젝트\안산 MES 산출물\02.프로젝트구현(IM)\300. 설계단계(DES)\320. 구조설계\321. 인프라구조\0.구축\0.사전준비\0.현황\2.서버</v>
      </c>
    </row>
    <row r="2180" spans="1:1" x14ac:dyDescent="0.4">
      <c r="A2180" t="str">
        <f>HYPERLINK("\\10.12.11.20\TFO.FAIT.Share\#C01_프로젝트\안산 MES 산출물\02.프로젝트구현(IM)\300. 설계단계(DES)\320. 구조설계\321. 인프라구조\0.구축\0.사전준비\0.현황\3.스토리지")</f>
        <v>\\10.12.11.20\TFO.FAIT.Share\#C01_프로젝트\안산 MES 산출물\02.프로젝트구현(IM)\300. 설계단계(DES)\320. 구조설계\321. 인프라구조\0.구축\0.사전준비\0.현황\3.스토리지</v>
      </c>
    </row>
    <row r="2181" spans="1:1" x14ac:dyDescent="0.4">
      <c r="A2181" t="str">
        <f>HYPERLINK("\\10.12.11.20\TFO.FAIT.Share\#C01_프로젝트\안산 MES 산출물\02.프로젝트구현(IM)\300. 설계단계(DES)\320. 구조설계\321. 인프라구조\0.구축\0.사전준비\0.현황\4.SAN")</f>
        <v>\\10.12.11.20\TFO.FAIT.Share\#C01_프로젝트\안산 MES 산출물\02.프로젝트구현(IM)\300. 설계단계(DES)\320. 구조설계\321. 인프라구조\0.구축\0.사전준비\0.현황\4.SAN</v>
      </c>
    </row>
    <row r="2182" spans="1:1" x14ac:dyDescent="0.4">
      <c r="A2182" t="str">
        <f>HYPERLINK("\\10.12.11.20\TFO.FAIT.Share\#C01_프로젝트\안산 MES 산출물\02.프로젝트구현(IM)\300. 설계단계(DES)\320. 구조설계\321. 인프라구조\0.구축\0.사전준비\0.현황\5.호스트네임")</f>
        <v>\\10.12.11.20\TFO.FAIT.Share\#C01_프로젝트\안산 MES 산출물\02.프로젝트구현(IM)\300. 설계단계(DES)\320. 구조설계\321. 인프라구조\0.구축\0.사전준비\0.현황\5.호스트네임</v>
      </c>
    </row>
    <row r="2183" spans="1:1" x14ac:dyDescent="0.4">
      <c r="A2183" t="str">
        <f>HYPERLINK("\\10.12.11.20\TFO.FAIT.Share\#C01_프로젝트\안산 MES 산출물\02.프로젝트구현(IM)\300. 설계단계(DES)\320. 구조설계\321. 인프라구조\0.구축\0.사전준비\0.현황\6.IP")</f>
        <v>\\10.12.11.20\TFO.FAIT.Share\#C01_프로젝트\안산 MES 산출물\02.프로젝트구현(IM)\300. 설계단계(DES)\320. 구조설계\321. 인프라구조\0.구축\0.사전준비\0.현황\6.IP</v>
      </c>
    </row>
    <row r="2184" spans="1:1" x14ac:dyDescent="0.4">
      <c r="A2184" t="str">
        <f>HYPERLINK("\\10.12.11.20\TFO.FAIT.Share\#C01_프로젝트\안산 MES 산출물\02.프로젝트구현(IM)\300. 설계단계(DES)\320. 구조설계\321. 인프라구조\0.구축\0.사전준비\0.현황\7.NW")</f>
        <v>\\10.12.11.20\TFO.FAIT.Share\#C01_프로젝트\안산 MES 산출물\02.프로젝트구현(IM)\300. 설계단계(DES)\320. 구조설계\321. 인프라구조\0.구축\0.사전준비\0.현황\7.NW</v>
      </c>
    </row>
    <row r="2185" spans="1:1" x14ac:dyDescent="0.4">
      <c r="A2185" t="str">
        <f>HYPERLINK("\\10.12.11.20\TFO.FAIT.Share\#C01_프로젝트\안산 MES 산출물\02.프로젝트구현(IM)\300. 설계단계(DES)\320. 구조설계\321. 인프라구조\0.구축\0.사전준비\0.현황\8.파일시스템")</f>
        <v>\\10.12.11.20\TFO.FAIT.Share\#C01_프로젝트\안산 MES 산출물\02.프로젝트구현(IM)\300. 설계단계(DES)\320. 구조설계\321. 인프라구조\0.구축\0.사전준비\0.현황\8.파일시스템</v>
      </c>
    </row>
    <row r="2186" spans="1:1" x14ac:dyDescent="0.4">
      <c r="A2186" t="str">
        <f>HYPERLINK("\\10.12.11.20\TFO.FAIT.Share\#C01_프로젝트\안산 MES 산출물\02.프로젝트구현(IM)\300. 설계단계(DES)\320. 구조설계\321. 인프라구조\0.구축\0.사전준비\0.현황\9.계정")</f>
        <v>\\10.12.11.20\TFO.FAIT.Share\#C01_프로젝트\안산 MES 산출물\02.프로젝트구현(IM)\300. 설계단계(DES)\320. 구조설계\321. 인프라구조\0.구축\0.사전준비\0.현황\9.계정</v>
      </c>
    </row>
    <row r="2187" spans="1:1" x14ac:dyDescent="0.4">
      <c r="A2187" t="str">
        <f>HYPERLINK("\\10.12.11.20\TFO.FAIT.Share\#C01_프로젝트\안산 MES 산출물\02.프로젝트구현(IM)\300. 설계단계(DES)\320. 구조설계\321. 인프라구조\0.구축\0.사전준비\0.현황\11.랙\0.전력량")</f>
        <v>\\10.12.11.20\TFO.FAIT.Share\#C01_프로젝트\안산 MES 산출물\02.프로젝트구현(IM)\300. 설계단계(DES)\320. 구조설계\321. 인프라구조\0.구축\0.사전준비\0.현황\11.랙\0.전력량</v>
      </c>
    </row>
    <row r="2188" spans="1:1" x14ac:dyDescent="0.4">
      <c r="A2188" t="str">
        <f>HYPERLINK("\\10.12.11.20\TFO.FAIT.Share\#C01_프로젝트\안산 MES 산출물\02.프로젝트구현(IM)\300. 설계단계(DES)\320. 구조설계\321. 인프라구조\0.구축\0.사전준비\0.현황\11.랙\1.마운트")</f>
        <v>\\10.12.11.20\TFO.FAIT.Share\#C01_프로젝트\안산 MES 산출물\02.프로젝트구현(IM)\300. 설계단계(DES)\320. 구조설계\321. 인프라구조\0.구축\0.사전준비\0.현황\11.랙\1.마운트</v>
      </c>
    </row>
    <row r="2189" spans="1:1" x14ac:dyDescent="0.4">
      <c r="A2189" t="str">
        <f>HYPERLINK("\\10.12.11.20\TFO.FAIT.Share\#C01_프로젝트\안산 MES 산출물\02.프로젝트구현(IM)\300. 설계단계(DES)\320. 구조설계\321. 인프라구조\0.구축\0.사전준비\0.현황\4.SAN\0.케이블")</f>
        <v>\\10.12.11.20\TFO.FAIT.Share\#C01_프로젝트\안산 MES 산출물\02.프로젝트구현(IM)\300. 설계단계(DES)\320. 구조설계\321. 인프라구조\0.구축\0.사전준비\0.현황\4.SAN\0.케이블</v>
      </c>
    </row>
    <row r="2190" spans="1:1" x14ac:dyDescent="0.4">
      <c r="A2190" t="str">
        <f>HYPERLINK("\\10.12.11.20\TFO.FAIT.Share\#C01_프로젝트\안산 MES 산출물\02.프로젝트구현(IM)\300. 설계단계(DES)\320. 구조설계\321. 인프라구조\0.구축\0.사전준비\0.현황\7.NW\0.케이블")</f>
        <v>\\10.12.11.20\TFO.FAIT.Share\#C01_프로젝트\안산 MES 산출물\02.프로젝트구현(IM)\300. 설계단계(DES)\320. 구조설계\321. 인프라구조\0.구축\0.사전준비\0.현황\7.NW\0.케이블</v>
      </c>
    </row>
    <row r="2191" spans="1:1" x14ac:dyDescent="0.4">
      <c r="A2191" t="str">
        <f>HYPERLINK("\\10.12.11.20\TFO.FAIT.Share\#C01_프로젝트\안산 MES 산출물\02.프로젝트구현(IM)\300. 설계단계(DES)\320. 구조설계\321. 인프라구조\0.구축\0.사전준비\0.현황\7.NW\1.라벨링")</f>
        <v>\\10.12.11.20\TFO.FAIT.Share\#C01_프로젝트\안산 MES 산출물\02.프로젝트구현(IM)\300. 설계단계(DES)\320. 구조설계\321. 인프라구조\0.구축\0.사전준비\0.현황\7.NW\1.라벨링</v>
      </c>
    </row>
    <row r="2192" spans="1:1" x14ac:dyDescent="0.4">
      <c r="A2192" t="str">
        <f>HYPERLINK("\\10.12.11.20\TFO.FAIT.Share\#C01_프로젝트\안산 MES 산출물\02.프로젝트구현(IM)\300. 설계단계(DES)\320. 구조설계\321. 인프라구조\0.구축\0.사전준비\0.현황\7.NW\2.보안")</f>
        <v>\\10.12.11.20\TFO.FAIT.Share\#C01_프로젝트\안산 MES 산출물\02.프로젝트구현(IM)\300. 설계단계(DES)\320. 구조설계\321. 인프라구조\0.구축\0.사전준비\0.현황\7.NW\2.보안</v>
      </c>
    </row>
    <row r="2193" spans="1:1" x14ac:dyDescent="0.4">
      <c r="A2193" t="str">
        <f>HYPERLINK("\\10.12.11.20\TFO.FAIT.Share\#C01_프로젝트\안산 MES 산출물\02.프로젝트구현(IM)\300. 설계단계(DES)\320. 구조설계\321. 인프라구조\0.구축\0.사전준비\0.현황\7.NW\2.보안\0.외부통신")</f>
        <v>\\10.12.11.20\TFO.FAIT.Share\#C01_프로젝트\안산 MES 산출물\02.프로젝트구현(IM)\300. 설계단계(DES)\320. 구조설계\321. 인프라구조\0.구축\0.사전준비\0.현황\7.NW\2.보안\0.외부통신</v>
      </c>
    </row>
    <row r="2194" spans="1:1" x14ac:dyDescent="0.4">
      <c r="A2194" t="str">
        <f>HYPERLINK("\\10.12.11.20\TFO.FAIT.Share\#C01_프로젝트\안산 MES 산출물\02.프로젝트구현(IM)\300. 설계단계(DES)\320. 구조설계\321. 인프라구조\0.구축\0.사전준비\1.일정\0.WBS")</f>
        <v>\\10.12.11.20\TFO.FAIT.Share\#C01_프로젝트\안산 MES 산출물\02.프로젝트구현(IM)\300. 설계단계(DES)\320. 구조설계\321. 인프라구조\0.구축\0.사전준비\1.일정\0.WBS</v>
      </c>
    </row>
    <row r="2195" spans="1:1" x14ac:dyDescent="0.4">
      <c r="A2195" t="str">
        <f>HYPERLINK("\\10.12.11.20\TFO.FAIT.Share\#C01_프로젝트\안산 MES 산출물\02.프로젝트구현(IM)\300. 설계단계(DES)\320. 구조설계\321. 인프라구조\0.구축\0.사전준비\1.일정\1.Daily time table")</f>
        <v>\\10.12.11.20\TFO.FAIT.Share\#C01_프로젝트\안산 MES 산출물\02.프로젝트구현(IM)\300. 설계단계(DES)\320. 구조설계\321. 인프라구조\0.구축\0.사전준비\1.일정\1.Daily time table</v>
      </c>
    </row>
    <row r="2196" spans="1:1" x14ac:dyDescent="0.4">
      <c r="A2196" t="str">
        <f>HYPERLINK("\\10.12.11.20\TFO.FAIT.Share\#C01_프로젝트\안산 MES 산출물\02.프로젝트구현(IM)\300. 설계단계(DES)\320. 구조설계\321. 인프라구조\0.구축\0.사전준비\1.일정\0.WBS\190420_박경식 수석님")</f>
        <v>\\10.12.11.20\TFO.FAIT.Share\#C01_프로젝트\안산 MES 산출물\02.프로젝트구현(IM)\300. 설계단계(DES)\320. 구조설계\321. 인프라구조\0.구축\0.사전준비\1.일정\0.WBS\190420_박경식 수석님</v>
      </c>
    </row>
    <row r="2197" spans="1:1" x14ac:dyDescent="0.4">
      <c r="A2197" t="str">
        <f>HYPERLINK("\\10.12.11.20\TFO.FAIT.Share\#C01_프로젝트\안산 MES 산출물\02.프로젝트구현(IM)\300. 설계단계(DES)\320. 구조설계\321. 인프라구조\0.구축\0.사전준비\2.점검방안\0.HW 체크 방안")</f>
        <v>\\10.12.11.20\TFO.FAIT.Share\#C01_프로젝트\안산 MES 산출물\02.프로젝트구현(IM)\300. 설계단계(DES)\320. 구조설계\321. 인프라구조\0.구축\0.사전준비\2.점검방안\0.HW 체크 방안</v>
      </c>
    </row>
    <row r="2198" spans="1:1" x14ac:dyDescent="0.4">
      <c r="A2198" t="str">
        <f>HYPERLINK("\\10.12.11.20\TFO.FAIT.Share\#C01_프로젝트\안산 MES 산출물\02.프로젝트구현(IM)\300. 설계단계(DES)\320. 구조설계\321. 인프라구조\0.구축\0.사전준비\2.점검방안\1.이중화 테스트 방안")</f>
        <v>\\10.12.11.20\TFO.FAIT.Share\#C01_프로젝트\안산 MES 산출물\02.프로젝트구현(IM)\300. 설계단계(DES)\320. 구조설계\321. 인프라구조\0.구축\0.사전준비\2.점검방안\1.이중화 테스트 방안</v>
      </c>
    </row>
    <row r="2199" spans="1:1" x14ac:dyDescent="0.4">
      <c r="A2199" t="str">
        <f>HYPERLINK("\\10.12.11.20\TFO.FAIT.Share\#C01_프로젝트\안산 MES 산출물\02.프로젝트구현(IM)\300. 설계단계(DES)\320. 구조설계\321. 인프라구조\0.구축\1.구축작업\0.현황")</f>
        <v>\\10.12.11.20\TFO.FAIT.Share\#C01_프로젝트\안산 MES 산출물\02.프로젝트구현(IM)\300. 설계단계(DES)\320. 구조설계\321. 인프라구조\0.구축\1.구축작업\0.현황</v>
      </c>
    </row>
    <row r="2200" spans="1:1" x14ac:dyDescent="0.4">
      <c r="A2200" t="str">
        <f>HYPERLINK("\\10.12.11.20\TFO.FAIT.Share\#C01_프로젝트\안산 MES 산출물\02.프로젝트구현(IM)\300. 설계단계(DES)\320. 구조설계\321. 인프라구조\0.구축\1.구축작업\1.일정")</f>
        <v>\\10.12.11.20\TFO.FAIT.Share\#C01_프로젝트\안산 MES 산출물\02.프로젝트구현(IM)\300. 설계단계(DES)\320. 구조설계\321. 인프라구조\0.구축\1.구축작업\1.일정</v>
      </c>
    </row>
    <row r="2201" spans="1:1" x14ac:dyDescent="0.4">
      <c r="A2201" t="str">
        <f>HYPERLINK("\\10.12.11.20\TFO.FAIT.Share\#C01_프로젝트\안산 MES 산출물\02.프로젝트구현(IM)\300. 설계단계(DES)\320. 구조설계\321. 인프라구조\0.구축\1.구축작업\2.점검방안")</f>
        <v>\\10.12.11.20\TFO.FAIT.Share\#C01_프로젝트\안산 MES 산출물\02.프로젝트구현(IM)\300. 설계단계(DES)\320. 구조설계\321. 인프라구조\0.구축\1.구축작업\2.점검방안</v>
      </c>
    </row>
    <row r="2202" spans="1:1" x14ac:dyDescent="0.4">
      <c r="A2202" t="str">
        <f>HYPERLINK("\\10.12.11.20\TFO.FAIT.Share\#C01_프로젝트\안산 MES 산출물\02.프로젝트구현(IM)\300. 설계단계(DES)\320. 구조설계\321. 인프라구조\0.구축\1.구축작업\3.검수")</f>
        <v>\\10.12.11.20\TFO.FAIT.Share\#C01_프로젝트\안산 MES 산출물\02.프로젝트구현(IM)\300. 설계단계(DES)\320. 구조설계\321. 인프라구조\0.구축\1.구축작업\3.검수</v>
      </c>
    </row>
    <row r="2203" spans="1:1" x14ac:dyDescent="0.4">
      <c r="A2203" t="str">
        <f>HYPERLINK("\\10.12.11.20\TFO.FAIT.Share\#C01_프로젝트\안산 MES 산출물\02.프로젝트구현(IM)\300. 설계단계(DES)\320. 구조설계\321. 인프라구조\0.구축\1.구축작업\0.현황\0.통합설계")</f>
        <v>\\10.12.11.20\TFO.FAIT.Share\#C01_프로젝트\안산 MES 산출물\02.프로젝트구현(IM)\300. 설계단계(DES)\320. 구조설계\321. 인프라구조\0.구축\1.구축작업\0.현황\0.통합설계</v>
      </c>
    </row>
    <row r="2204" spans="1:1" x14ac:dyDescent="0.4">
      <c r="A2204" t="str">
        <f>HYPERLINK("\\10.12.11.20\TFO.FAIT.Share\#C01_프로젝트\안산 MES 산출물\02.프로젝트구현(IM)\300. 설계단계(DES)\320. 구조설계\321. 인프라구조\0.구축\1.구축작업\0.현황\1.구성도")</f>
        <v>\\10.12.11.20\TFO.FAIT.Share\#C01_프로젝트\안산 MES 산출물\02.프로젝트구현(IM)\300. 설계단계(DES)\320. 구조설계\321. 인프라구조\0.구축\1.구축작업\0.현황\1.구성도</v>
      </c>
    </row>
    <row r="2205" spans="1:1" x14ac:dyDescent="0.4">
      <c r="A2205" t="str">
        <f>HYPERLINK("\\10.12.11.20\TFO.FAIT.Share\#C01_프로젝트\안산 MES 산출물\02.프로젝트구현(IM)\300. 설계단계(DES)\320. 구조설계\321. 인프라구조\0.구축\1.구축작업\0.현황\10.전산실")</f>
        <v>\\10.12.11.20\TFO.FAIT.Share\#C01_프로젝트\안산 MES 산출물\02.프로젝트구현(IM)\300. 설계단계(DES)\320. 구조설계\321. 인프라구조\0.구축\1.구축작업\0.현황\10.전산실</v>
      </c>
    </row>
    <row r="2206" spans="1:1" x14ac:dyDescent="0.4">
      <c r="A2206" t="str">
        <f>HYPERLINK("\\10.12.11.20\TFO.FAIT.Share\#C01_프로젝트\안산 MES 산출물\02.프로젝트구현(IM)\300. 설계단계(DES)\320. 구조설계\321. 인프라구조\0.구축\1.구축작업\0.현황\11.렉")</f>
        <v>\\10.12.11.20\TFO.FAIT.Share\#C01_프로젝트\안산 MES 산출물\02.프로젝트구현(IM)\300. 설계단계(DES)\320. 구조설계\321. 인프라구조\0.구축\1.구축작업\0.현황\11.렉</v>
      </c>
    </row>
    <row r="2207" spans="1:1" x14ac:dyDescent="0.4">
      <c r="A2207" t="str">
        <f>HYPERLINK("\\10.12.11.20\TFO.FAIT.Share\#C01_프로젝트\안산 MES 산출물\02.프로젝트구현(IM)\300. 설계단계(DES)\320. 구조설계\321. 인프라구조\0.구축\1.구축작업\0.현황\2.서버")</f>
        <v>\\10.12.11.20\TFO.FAIT.Share\#C01_프로젝트\안산 MES 산출물\02.프로젝트구현(IM)\300. 설계단계(DES)\320. 구조설계\321. 인프라구조\0.구축\1.구축작업\0.현황\2.서버</v>
      </c>
    </row>
    <row r="2208" spans="1:1" x14ac:dyDescent="0.4">
      <c r="A2208" t="str">
        <f>HYPERLINK("\\10.12.11.20\TFO.FAIT.Share\#C01_프로젝트\안산 MES 산출물\02.프로젝트구현(IM)\300. 설계단계(DES)\320. 구조설계\321. 인프라구조\0.구축\1.구축작업\0.현황\3.스토리지")</f>
        <v>\\10.12.11.20\TFO.FAIT.Share\#C01_프로젝트\안산 MES 산출물\02.프로젝트구현(IM)\300. 설계단계(DES)\320. 구조설계\321. 인프라구조\0.구축\1.구축작업\0.현황\3.스토리지</v>
      </c>
    </row>
    <row r="2209" spans="1:1" x14ac:dyDescent="0.4">
      <c r="A2209" t="str">
        <f>HYPERLINK("\\10.12.11.20\TFO.FAIT.Share\#C01_프로젝트\안산 MES 산출물\02.프로젝트구현(IM)\300. 설계단계(DES)\320. 구조설계\321. 인프라구조\0.구축\1.구축작업\0.현황\4.SAN")</f>
        <v>\\10.12.11.20\TFO.FAIT.Share\#C01_프로젝트\안산 MES 산출물\02.프로젝트구현(IM)\300. 설계단계(DES)\320. 구조설계\321. 인프라구조\0.구축\1.구축작업\0.현황\4.SAN</v>
      </c>
    </row>
    <row r="2210" spans="1:1" x14ac:dyDescent="0.4">
      <c r="A2210" t="str">
        <f>HYPERLINK("\\10.12.11.20\TFO.FAIT.Share\#C01_프로젝트\안산 MES 산출물\02.프로젝트구현(IM)\300. 설계단계(DES)\320. 구조설계\321. 인프라구조\0.구축\1.구축작업\0.현황\5.호스트네임")</f>
        <v>\\10.12.11.20\TFO.FAIT.Share\#C01_프로젝트\안산 MES 산출물\02.프로젝트구현(IM)\300. 설계단계(DES)\320. 구조설계\321. 인프라구조\0.구축\1.구축작업\0.현황\5.호스트네임</v>
      </c>
    </row>
    <row r="2211" spans="1:1" x14ac:dyDescent="0.4">
      <c r="A2211" t="str">
        <f>HYPERLINK("\\10.12.11.20\TFO.FAIT.Share\#C01_프로젝트\안산 MES 산출물\02.프로젝트구현(IM)\300. 설계단계(DES)\320. 구조설계\321. 인프라구조\0.구축\1.구축작업\0.현황\6.IP")</f>
        <v>\\10.12.11.20\TFO.FAIT.Share\#C01_프로젝트\안산 MES 산출물\02.프로젝트구현(IM)\300. 설계단계(DES)\320. 구조설계\321. 인프라구조\0.구축\1.구축작업\0.현황\6.IP</v>
      </c>
    </row>
    <row r="2212" spans="1:1" x14ac:dyDescent="0.4">
      <c r="A2212" t="str">
        <f>HYPERLINK("\\10.12.11.20\TFO.FAIT.Share\#C01_프로젝트\안산 MES 산출물\02.프로젝트구현(IM)\300. 설계단계(DES)\320. 구조설계\321. 인프라구조\0.구축\1.구축작업\0.현황\7.NW")</f>
        <v>\\10.12.11.20\TFO.FAIT.Share\#C01_프로젝트\안산 MES 산출물\02.프로젝트구현(IM)\300. 설계단계(DES)\320. 구조설계\321. 인프라구조\0.구축\1.구축작업\0.현황\7.NW</v>
      </c>
    </row>
    <row r="2213" spans="1:1" x14ac:dyDescent="0.4">
      <c r="A2213" t="str">
        <f>HYPERLINK("\\10.12.11.20\TFO.FAIT.Share\#C01_프로젝트\안산 MES 산출물\02.프로젝트구현(IM)\300. 설계단계(DES)\320. 구조설계\321. 인프라구조\0.구축\1.구축작업\0.현황\8.파일시스템")</f>
        <v>\\10.12.11.20\TFO.FAIT.Share\#C01_프로젝트\안산 MES 산출물\02.프로젝트구현(IM)\300. 설계단계(DES)\320. 구조설계\321. 인프라구조\0.구축\1.구축작업\0.현황\8.파일시스템</v>
      </c>
    </row>
    <row r="2214" spans="1:1" x14ac:dyDescent="0.4">
      <c r="A2214" t="str">
        <f>HYPERLINK("\\10.12.11.20\TFO.FAIT.Share\#C01_프로젝트\안산 MES 산출물\02.프로젝트구현(IM)\300. 설계단계(DES)\320. 구조설계\321. 인프라구조\0.구축\1.구축작업\0.현황\9.계정")</f>
        <v>\\10.12.11.20\TFO.FAIT.Share\#C01_프로젝트\안산 MES 산출물\02.프로젝트구현(IM)\300. 설계단계(DES)\320. 구조설계\321. 인프라구조\0.구축\1.구축작업\0.현황\9.계정</v>
      </c>
    </row>
    <row r="2215" spans="1:1" x14ac:dyDescent="0.4">
      <c r="A2215" t="str">
        <f>HYPERLINK("\\10.12.11.20\TFO.FAIT.Share\#C01_프로젝트\안산 MES 산출물\02.프로젝트구현(IM)\300. 설계단계(DES)\320. 구조설계\321. 인프라구조\0.구축\1.구축작업\0.현황\10.전산실\0.사진")</f>
        <v>\\10.12.11.20\TFO.FAIT.Share\#C01_프로젝트\안산 MES 산출물\02.프로젝트구현(IM)\300. 설계단계(DES)\320. 구조설계\321. 인프라구조\0.구축\1.구축작업\0.현황\10.전산실\0.사진</v>
      </c>
    </row>
    <row r="2216" spans="1:1" x14ac:dyDescent="0.4">
      <c r="A2216" t="str">
        <f>HYPERLINK("\\10.12.11.20\TFO.FAIT.Share\#C01_프로젝트\안산 MES 산출물\02.프로젝트구현(IM)\300. 설계단계(DES)\320. 구조설계\321. 인프라구조\0.구축\1.구축작업\0.현황\11.렉\0.전력량")</f>
        <v>\\10.12.11.20\TFO.FAIT.Share\#C01_프로젝트\안산 MES 산출물\02.프로젝트구현(IM)\300. 설계단계(DES)\320. 구조설계\321. 인프라구조\0.구축\1.구축작업\0.현황\11.렉\0.전력량</v>
      </c>
    </row>
    <row r="2217" spans="1:1" x14ac:dyDescent="0.4">
      <c r="A2217" t="str">
        <f>HYPERLINK("\\10.12.11.20\TFO.FAIT.Share\#C01_프로젝트\안산 MES 산출물\02.프로젝트구현(IM)\300. 설계단계(DES)\320. 구조설계\321. 인프라구조\0.구축\1.구축작업\0.현황\11.렉\1.마운트")</f>
        <v>\\10.12.11.20\TFO.FAIT.Share\#C01_프로젝트\안산 MES 산출물\02.프로젝트구현(IM)\300. 설계단계(DES)\320. 구조설계\321. 인프라구조\0.구축\1.구축작업\0.현황\11.렉\1.마운트</v>
      </c>
    </row>
    <row r="2218" spans="1:1" x14ac:dyDescent="0.4">
      <c r="A2218" t="str">
        <f>HYPERLINK("\\10.12.11.20\TFO.FAIT.Share\#C01_프로젝트\안산 MES 산출물\02.프로젝트구현(IM)\300. 설계단계(DES)\320. 구조설계\321. 인프라구조\0.구축\1.구축작업\0.현황\3.스토리지\0.SAN")</f>
        <v>\\10.12.11.20\TFO.FAIT.Share\#C01_프로젝트\안산 MES 산출물\02.프로젝트구현(IM)\300. 설계단계(DES)\320. 구조설계\321. 인프라구조\0.구축\1.구축작업\0.현황\3.스토리지\0.SAN</v>
      </c>
    </row>
    <row r="2219" spans="1:1" x14ac:dyDescent="0.4">
      <c r="A2219" t="str">
        <f>HYPERLINK("\\10.12.11.20\TFO.FAIT.Share\#C01_프로젝트\안산 MES 산출물\02.프로젝트구현(IM)\300. 설계단계(DES)\320. 구조설계\321. 인프라구조\0.구축\1.구축작업\0.현황\4.SAN\0.케이블")</f>
        <v>\\10.12.11.20\TFO.FAIT.Share\#C01_프로젝트\안산 MES 산출물\02.프로젝트구현(IM)\300. 설계단계(DES)\320. 구조설계\321. 인프라구조\0.구축\1.구축작업\0.현황\4.SAN\0.케이블</v>
      </c>
    </row>
    <row r="2220" spans="1:1" x14ac:dyDescent="0.4">
      <c r="A2220" t="str">
        <f>HYPERLINK("\\10.12.11.20\TFO.FAIT.Share\#C01_프로젝트\안산 MES 산출물\02.프로젝트구현(IM)\300. 설계단계(DES)\320. 구조설계\321. 인프라구조\0.구축\1.구축작업\0.현황\7.NW\0.케이블")</f>
        <v>\\10.12.11.20\TFO.FAIT.Share\#C01_프로젝트\안산 MES 산출물\02.프로젝트구현(IM)\300. 설계단계(DES)\320. 구조설계\321. 인프라구조\0.구축\1.구축작업\0.현황\7.NW\0.케이블</v>
      </c>
    </row>
    <row r="2221" spans="1:1" x14ac:dyDescent="0.4">
      <c r="A2221" t="str">
        <f>HYPERLINK("\\10.12.11.20\TFO.FAIT.Share\#C01_프로젝트\안산 MES 산출물\02.프로젝트구현(IM)\300. 설계단계(DES)\320. 구조설계\321. 인프라구조\0.구축\1.구축작업\0.현황\7.NW\1.라벨링")</f>
        <v>\\10.12.11.20\TFO.FAIT.Share\#C01_프로젝트\안산 MES 산출물\02.프로젝트구현(IM)\300. 설계단계(DES)\320. 구조설계\321. 인프라구조\0.구축\1.구축작업\0.현황\7.NW\1.라벨링</v>
      </c>
    </row>
    <row r="2222" spans="1:1" x14ac:dyDescent="0.4">
      <c r="A2222" t="str">
        <f>HYPERLINK("\\10.12.11.20\TFO.FAIT.Share\#C01_프로젝트\안산 MES 산출물\02.프로젝트구현(IM)\300. 설계단계(DES)\320. 구조설계\321. 인프라구조\0.구축\1.구축작업\0.현황\7.NW\2.보안")</f>
        <v>\\10.12.11.20\TFO.FAIT.Share\#C01_프로젝트\안산 MES 산출물\02.프로젝트구현(IM)\300. 설계단계(DES)\320. 구조설계\321. 인프라구조\0.구축\1.구축작업\0.현황\7.NW\2.보안</v>
      </c>
    </row>
    <row r="2223" spans="1:1" x14ac:dyDescent="0.4">
      <c r="A2223" t="str">
        <f>HYPERLINK("\\10.12.11.20\TFO.FAIT.Share\#C01_프로젝트\안산 MES 산출물\02.프로젝트구현(IM)\300. 설계단계(DES)\320. 구조설계\321. 인프라구조\0.구축\1.구축작업\0.현황\7.NW\2.보안\0.외부통신")</f>
        <v>\\10.12.11.20\TFO.FAIT.Share\#C01_프로젝트\안산 MES 산출물\02.프로젝트구현(IM)\300. 설계단계(DES)\320. 구조설계\321. 인프라구조\0.구축\1.구축작업\0.현황\7.NW\2.보안\0.외부통신</v>
      </c>
    </row>
    <row r="2224" spans="1:1" x14ac:dyDescent="0.4">
      <c r="A2224" t="str">
        <f>HYPERLINK("\\10.12.11.20\TFO.FAIT.Share\#C01_프로젝트\안산 MES 산출물\02.프로젝트구현(IM)\300. 설계단계(DES)\320. 구조설계\321. 인프라구조\0.구축\1.구축작업\1.일정\0.WBS")</f>
        <v>\\10.12.11.20\TFO.FAIT.Share\#C01_프로젝트\안산 MES 산출물\02.프로젝트구현(IM)\300. 설계단계(DES)\320. 구조설계\321. 인프라구조\0.구축\1.구축작업\1.일정\0.WBS</v>
      </c>
    </row>
    <row r="2225" spans="1:1" x14ac:dyDescent="0.4">
      <c r="A2225" t="str">
        <f>HYPERLINK("\\10.12.11.20\TFO.FAIT.Share\#C01_프로젝트\안산 MES 산출물\02.프로젝트구현(IM)\300. 설계단계(DES)\320. 구조설계\321. 인프라구조\0.구축\1.구축작업\1.일정\1.Activity")</f>
        <v>\\10.12.11.20\TFO.FAIT.Share\#C01_프로젝트\안산 MES 산출물\02.프로젝트구현(IM)\300. 설계단계(DES)\320. 구조설계\321. 인프라구조\0.구축\1.구축작업\1.일정\1.Activity</v>
      </c>
    </row>
    <row r="2226" spans="1:1" x14ac:dyDescent="0.4">
      <c r="A2226" t="str">
        <f>HYPERLINK("\\10.12.11.20\TFO.FAIT.Share\#C01_프로젝트\안산 MES 산출물\02.프로젝트구현(IM)\300. 설계단계(DES)\320. 구조설계\321. 인프라구조\0.구축\1.구축작업\1.일정\2.Daily time table")</f>
        <v>\\10.12.11.20\TFO.FAIT.Share\#C01_프로젝트\안산 MES 산출물\02.프로젝트구현(IM)\300. 설계단계(DES)\320. 구조설계\321. 인프라구조\0.구축\1.구축작업\1.일정\2.Daily time table</v>
      </c>
    </row>
    <row r="2227" spans="1:1" x14ac:dyDescent="0.4">
      <c r="A2227" t="str">
        <f>HYPERLINK("\\10.12.11.20\TFO.FAIT.Share\#C01_프로젝트\안산 MES 산출물\02.프로젝트구현(IM)\300. 설계단계(DES)\320. 구조설계\321. 인프라구조\0.구축\1.구축작업\2.점검방안\0.HW 체크 방안")</f>
        <v>\\10.12.11.20\TFO.FAIT.Share\#C01_프로젝트\안산 MES 산출물\02.프로젝트구현(IM)\300. 설계단계(DES)\320. 구조설계\321. 인프라구조\0.구축\1.구축작업\2.점검방안\0.HW 체크 방안</v>
      </c>
    </row>
    <row r="2228" spans="1:1" x14ac:dyDescent="0.4">
      <c r="A2228" t="str">
        <f>HYPERLINK("\\10.12.11.20\TFO.FAIT.Share\#C01_프로젝트\안산 MES 산출물\02.프로젝트구현(IM)\300. 설계단계(DES)\320. 구조설계\321. 인프라구조\0.구축\1.구축작업\2.점검방안\1.이중화 테스트 방안")</f>
        <v>\\10.12.11.20\TFO.FAIT.Share\#C01_프로젝트\안산 MES 산출물\02.프로젝트구현(IM)\300. 설계단계(DES)\320. 구조설계\321. 인프라구조\0.구축\1.구축작업\2.점검방안\1.이중화 테스트 방안</v>
      </c>
    </row>
    <row r="2229" spans="1:1" x14ac:dyDescent="0.4">
      <c r="A2229" t="str">
        <f>HYPERLINK("\\10.12.11.20\TFO.FAIT.Share\#C01_프로젝트\안산 MES 산출물\02.프로젝트구현(IM)\300. 설계단계(DES)\320. 구조설계\321. 인프라구조\0.구축\1.구축작업\3.검수\0.납품 확인서")</f>
        <v>\\10.12.11.20\TFO.FAIT.Share\#C01_프로젝트\안산 MES 산출물\02.프로젝트구현(IM)\300. 설계단계(DES)\320. 구조설계\321. 인프라구조\0.구축\1.구축작업\3.검수\0.납품 확인서</v>
      </c>
    </row>
    <row r="2230" spans="1:1" x14ac:dyDescent="0.4">
      <c r="A2230" t="str">
        <f>HYPERLINK("\\10.12.11.20\TFO.FAIT.Share\#C01_프로젝트\안산 MES 산출물\02.프로젝트구현(IM)\300. 설계단계(DES)\320. 구조설계\321. 인프라구조\0.구축\1.구축작업\3.검수\1.설치 및 테스트")</f>
        <v>\\10.12.11.20\TFO.FAIT.Share\#C01_프로젝트\안산 MES 산출물\02.프로젝트구현(IM)\300. 설계단계(DES)\320. 구조설계\321. 인프라구조\0.구축\1.구축작업\3.검수\1.설치 및 테스트</v>
      </c>
    </row>
    <row r="2231" spans="1:1" x14ac:dyDescent="0.4">
      <c r="A2231" t="str">
        <f>HYPERLINK("\\10.12.11.20\TFO.FAIT.Share\#C01_프로젝트\안산 MES 산출물\02.프로젝트구현(IM)\300. 설계단계(DES)\320. 구조설계\321. 인프라구조\0.구축\1.구축작업\3.검수\2.교육")</f>
        <v>\\10.12.11.20\TFO.FAIT.Share\#C01_프로젝트\안산 MES 산출물\02.프로젝트구현(IM)\300. 설계단계(DES)\320. 구조설계\321. 인프라구조\0.구축\1.구축작업\3.검수\2.교육</v>
      </c>
    </row>
    <row r="2232" spans="1:1" x14ac:dyDescent="0.4">
      <c r="A2232" t="str">
        <f>HYPERLINK("\\10.12.11.20\TFO.FAIT.Share\#C01_프로젝트\안산 MES 산출물\02.프로젝트구현(IM)\300. 설계단계(DES)\320. 구조설계\321. 인프라구조\0.구축\1.구축작업\3.검수\3.라이센스")</f>
        <v>\\10.12.11.20\TFO.FAIT.Share\#C01_프로젝트\안산 MES 산출물\02.프로젝트구현(IM)\300. 설계단계(DES)\320. 구조설계\321. 인프라구조\0.구축\1.구축작업\3.검수\3.라이센스</v>
      </c>
    </row>
    <row r="2233" spans="1:1" x14ac:dyDescent="0.4">
      <c r="A2233" t="str">
        <f>HYPERLINK("\\10.12.11.20\TFO.FAIT.Share\#C01_프로젝트\안산 MES 산출물\02.프로젝트구현(IM)\300. 설계단계(DES)\320. 구조설계\321. 인프라구조\0.구축\1.구축작업\3.검수\0.납품 확인서\0.파트너사 납품 확인서")</f>
        <v>\\10.12.11.20\TFO.FAIT.Share\#C01_프로젝트\안산 MES 산출물\02.프로젝트구현(IM)\300. 설계단계(DES)\320. 구조설계\321. 인프라구조\0.구축\1.구축작업\3.검수\0.납품 확인서\0.파트너사 납품 확인서</v>
      </c>
    </row>
    <row r="2234" spans="1:1" x14ac:dyDescent="0.4">
      <c r="A2234" t="str">
        <f>HYPERLINK("\\10.12.11.20\TFO.FAIT.Share\#C01_프로젝트\안산 MES 산출물\02.프로젝트구현(IM)\300. 설계단계(DES)\320. 구조설계\321. 인프라구조\0.구축\1.구축작업\3.검수\2.교육\0.교육 이수확인서")</f>
        <v>\\10.12.11.20\TFO.FAIT.Share\#C01_프로젝트\안산 MES 산출물\02.프로젝트구현(IM)\300. 설계단계(DES)\320. 구조설계\321. 인프라구조\0.구축\1.구축작업\3.검수\2.교육\0.교육 이수확인서</v>
      </c>
    </row>
    <row r="2235" spans="1:1" x14ac:dyDescent="0.4">
      <c r="A2235" t="str">
        <f>HYPERLINK("\\10.12.11.20\TFO.FAIT.Share\#C01_프로젝트\안산 MES 산출물\02.프로젝트구현(IM)\300. 설계단계(DES)\320. 구조설계\321. 인프라구조\0.구축\1.구축작업\3.검수\2.교육\1.교육자료")</f>
        <v>\\10.12.11.20\TFO.FAIT.Share\#C01_프로젝트\안산 MES 산출물\02.프로젝트구현(IM)\300. 설계단계(DES)\320. 구조설계\321. 인프라구조\0.구축\1.구축작업\3.검수\2.교육\1.교육자료</v>
      </c>
    </row>
    <row r="2236" spans="1:1" x14ac:dyDescent="0.4">
      <c r="A2236" t="str">
        <f>HYPERLINK("\\10.12.11.20\TFO.FAIT.Share\#C01_프로젝트\안산 MES 산출물\02.프로젝트구현(IM)\300. 설계단계(DES)\320. 구조설계\321. 인프라구조\0.구축\1.구축작업\3.검수\2.교육\0.교육 이수확인서\우리올제")</f>
        <v>\\10.12.11.20\TFO.FAIT.Share\#C01_프로젝트\안산 MES 산출물\02.프로젝트구현(IM)\300. 설계단계(DES)\320. 구조설계\321. 인프라구조\0.구축\1.구축작업\3.검수\2.교육\0.교육 이수확인서\우리올제</v>
      </c>
    </row>
    <row r="2237" spans="1:1" x14ac:dyDescent="0.4">
      <c r="A2237" t="str">
        <f>HYPERLINK("\\10.12.11.20\TFO.FAIT.Share\#C01_프로젝트\안산 MES 산출물\02.프로젝트구현(IM)\300. 설계단계(DES)\320. 구조설계\321. 인프라구조\0.구축\1.구축작업\3.검수\2.교육\0.교육 이수확인서\지티플러스")</f>
        <v>\\10.12.11.20\TFO.FAIT.Share\#C01_프로젝트\안산 MES 산출물\02.프로젝트구현(IM)\300. 설계단계(DES)\320. 구조설계\321. 인프라구조\0.구축\1.구축작업\3.검수\2.교육\0.교육 이수확인서\지티플러스</v>
      </c>
    </row>
    <row r="2238" spans="1:1" x14ac:dyDescent="0.4">
      <c r="A2238" t="str">
        <f>HYPERLINK("\\10.12.11.20\TFO.FAIT.Share\#C01_프로젝트\안산 MES 산출물\02.프로젝트구현(IM)\300. 설계단계(DES)\320. 구조설계\321. 인프라구조\0.구축\1.구축작업\3.검수\2.교육\1.교육자료\우리올제")</f>
        <v>\\10.12.11.20\TFO.FAIT.Share\#C01_프로젝트\안산 MES 산출물\02.프로젝트구현(IM)\300. 설계단계(DES)\320. 구조설계\321. 인프라구조\0.구축\1.구축작업\3.검수\2.교육\1.교육자료\우리올제</v>
      </c>
    </row>
    <row r="2239" spans="1:1" x14ac:dyDescent="0.4">
      <c r="A2239" t="str">
        <f>HYPERLINK("\\10.12.11.20\TFO.FAIT.Share\#C01_프로젝트\안산 MES 산출물\02.프로젝트구현(IM)\300. 설계단계(DES)\320. 구조설계\321. 인프라구조\0.구축\1.구축작업\3.검수\2.교육\1.교육자료\지티플러스")</f>
        <v>\\10.12.11.20\TFO.FAIT.Share\#C01_프로젝트\안산 MES 산출물\02.프로젝트구현(IM)\300. 설계단계(DES)\320. 구조설계\321. 인프라구조\0.구축\1.구축작업\3.검수\2.교육\1.교육자료\지티플러스</v>
      </c>
    </row>
    <row r="2240" spans="1:1" x14ac:dyDescent="0.4">
      <c r="A2240" t="str">
        <f>HYPERLINK("\\10.12.11.20\TFO.FAIT.Share\#C01_프로젝트\안산 MES 산출물\02.프로젝트구현(IM)\300. 설계단계(DES)\320. 구조설계\321. 인프라구조\0.구축\2.고객보고\0.현황")</f>
        <v>\\10.12.11.20\TFO.FAIT.Share\#C01_프로젝트\안산 MES 산출물\02.프로젝트구현(IM)\300. 설계단계(DES)\320. 구조설계\321. 인프라구조\0.구축\2.고객보고\0.현황</v>
      </c>
    </row>
    <row r="2241" spans="1:1" x14ac:dyDescent="0.4">
      <c r="A2241" t="str">
        <f>HYPERLINK("\\10.12.11.20\TFO.FAIT.Share\#C01_프로젝트\안산 MES 산출물\02.프로젝트구현(IM)\300. 설계단계(DES)\320. 구조설계\321. 인프라구조\0.구축\2.고객보고\1.검수")</f>
        <v>\\10.12.11.20\TFO.FAIT.Share\#C01_프로젝트\안산 MES 산출물\02.프로젝트구현(IM)\300. 설계단계(DES)\320. 구조설계\321. 인프라구조\0.구축\2.고객보고\1.검수</v>
      </c>
    </row>
    <row r="2242" spans="1:1" x14ac:dyDescent="0.4">
      <c r="A2242" t="str">
        <f>HYPERLINK("\\10.12.11.20\TFO.FAIT.Share\#C01_프로젝트\안산 MES 산출물\02.프로젝트구현(IM)\300. 설계단계(DES)\320. 구조설계\321. 인프라구조\0.구축\2.고객보고\2.메뉴얼")</f>
        <v>\\10.12.11.20\TFO.FAIT.Share\#C01_프로젝트\안산 MES 산출물\02.프로젝트구현(IM)\300. 설계단계(DES)\320. 구조설계\321. 인프라구조\0.구축\2.고객보고\2.메뉴얼</v>
      </c>
    </row>
    <row r="2243" spans="1:1" x14ac:dyDescent="0.4">
      <c r="A2243" t="str">
        <f>HYPERLINK("\\10.12.11.20\TFO.FAIT.Share\#C01_프로젝트\안산 MES 산출물\02.프로젝트구현(IM)\300. 설계단계(DES)\320. 구조설계\321. 인프라구조\0.구축\2.고객보고\3.기타")</f>
        <v>\\10.12.11.20\TFO.FAIT.Share\#C01_프로젝트\안산 MES 산출물\02.프로젝트구현(IM)\300. 설계단계(DES)\320. 구조설계\321. 인프라구조\0.구축\2.고객보고\3.기타</v>
      </c>
    </row>
    <row r="2244" spans="1:1" x14ac:dyDescent="0.4">
      <c r="A2244" t="str">
        <f>HYPERLINK("\\10.12.11.20\TFO.FAIT.Share\#C01_프로젝트\안산 MES 산출물\02.프로젝트구현(IM)\300. 설계단계(DES)\320. 구조설계\321. 인프라구조\0.구축\2.고객보고\0.현황\0.통합설계")</f>
        <v>\\10.12.11.20\TFO.FAIT.Share\#C01_프로젝트\안산 MES 산출물\02.프로젝트구현(IM)\300. 설계단계(DES)\320. 구조설계\321. 인프라구조\0.구축\2.고객보고\0.현황\0.통합설계</v>
      </c>
    </row>
    <row r="2245" spans="1:1" x14ac:dyDescent="0.4">
      <c r="A2245" t="str">
        <f>HYPERLINK("\\10.12.11.20\TFO.FAIT.Share\#C01_프로젝트\안산 MES 산출물\02.프로젝트구현(IM)\300. 설계단계(DES)\320. 구조설계\321. 인프라구조\0.구축\2.고객보고\0.현황\1.구성도")</f>
        <v>\\10.12.11.20\TFO.FAIT.Share\#C01_프로젝트\안산 MES 산출물\02.프로젝트구현(IM)\300. 설계단계(DES)\320. 구조설계\321. 인프라구조\0.구축\2.고객보고\0.현황\1.구성도</v>
      </c>
    </row>
    <row r="2246" spans="1:1" x14ac:dyDescent="0.4">
      <c r="A2246" t="str">
        <f>HYPERLINK("\\10.12.11.20\TFO.FAIT.Share\#C01_프로젝트\안산 MES 산출물\02.프로젝트구현(IM)\300. 설계단계(DES)\320. 구조설계\321. 인프라구조\0.구축\2.고객보고\0.현황\10.전산실")</f>
        <v>\\10.12.11.20\TFO.FAIT.Share\#C01_프로젝트\안산 MES 산출물\02.프로젝트구현(IM)\300. 설계단계(DES)\320. 구조설계\321. 인프라구조\0.구축\2.고객보고\0.현황\10.전산실</v>
      </c>
    </row>
    <row r="2247" spans="1:1" x14ac:dyDescent="0.4">
      <c r="A2247" t="str">
        <f>HYPERLINK("\\10.12.11.20\TFO.FAIT.Share\#C01_프로젝트\안산 MES 산출물\02.프로젝트구현(IM)\300. 설계단계(DES)\320. 구조설계\321. 인프라구조\0.구축\2.고객보고\0.현황\11.렉")</f>
        <v>\\10.12.11.20\TFO.FAIT.Share\#C01_프로젝트\안산 MES 산출물\02.프로젝트구현(IM)\300. 설계단계(DES)\320. 구조설계\321. 인프라구조\0.구축\2.고객보고\0.현황\11.렉</v>
      </c>
    </row>
    <row r="2248" spans="1:1" x14ac:dyDescent="0.4">
      <c r="A2248" t="str">
        <f>HYPERLINK("\\10.12.11.20\TFO.FAIT.Share\#C01_프로젝트\안산 MES 산출물\02.프로젝트구현(IM)\300. 설계단계(DES)\320. 구조설계\321. 인프라구조\0.구축\2.고객보고\0.현황\2.서버")</f>
        <v>\\10.12.11.20\TFO.FAIT.Share\#C01_프로젝트\안산 MES 산출물\02.프로젝트구현(IM)\300. 설계단계(DES)\320. 구조설계\321. 인프라구조\0.구축\2.고객보고\0.현황\2.서버</v>
      </c>
    </row>
    <row r="2249" spans="1:1" x14ac:dyDescent="0.4">
      <c r="A2249" t="str">
        <f>HYPERLINK("\\10.12.11.20\TFO.FAIT.Share\#C01_프로젝트\안산 MES 산출물\02.프로젝트구현(IM)\300. 설계단계(DES)\320. 구조설계\321. 인프라구조\0.구축\2.고객보고\0.현황\3.스토리지")</f>
        <v>\\10.12.11.20\TFO.FAIT.Share\#C01_프로젝트\안산 MES 산출물\02.프로젝트구현(IM)\300. 설계단계(DES)\320. 구조설계\321. 인프라구조\0.구축\2.고객보고\0.현황\3.스토리지</v>
      </c>
    </row>
    <row r="2250" spans="1:1" x14ac:dyDescent="0.4">
      <c r="A2250" t="str">
        <f>HYPERLINK("\\10.12.11.20\TFO.FAIT.Share\#C01_프로젝트\안산 MES 산출물\02.프로젝트구현(IM)\300. 설계단계(DES)\320. 구조설계\321. 인프라구조\0.구축\2.고객보고\0.현황\4.SAN")</f>
        <v>\\10.12.11.20\TFO.FAIT.Share\#C01_프로젝트\안산 MES 산출물\02.프로젝트구현(IM)\300. 설계단계(DES)\320. 구조설계\321. 인프라구조\0.구축\2.고객보고\0.현황\4.SAN</v>
      </c>
    </row>
    <row r="2251" spans="1:1" x14ac:dyDescent="0.4">
      <c r="A2251" t="str">
        <f>HYPERLINK("\\10.12.11.20\TFO.FAIT.Share\#C01_프로젝트\안산 MES 산출물\02.프로젝트구현(IM)\300. 설계단계(DES)\320. 구조설계\321. 인프라구조\0.구축\2.고객보고\0.현황\5.호스트네임")</f>
        <v>\\10.12.11.20\TFO.FAIT.Share\#C01_프로젝트\안산 MES 산출물\02.프로젝트구현(IM)\300. 설계단계(DES)\320. 구조설계\321. 인프라구조\0.구축\2.고객보고\0.현황\5.호스트네임</v>
      </c>
    </row>
    <row r="2252" spans="1:1" x14ac:dyDescent="0.4">
      <c r="A2252" t="str">
        <f>HYPERLINK("\\10.12.11.20\TFO.FAIT.Share\#C01_프로젝트\안산 MES 산출물\02.프로젝트구현(IM)\300. 설계단계(DES)\320. 구조설계\321. 인프라구조\0.구축\2.고객보고\0.현황\6.IP")</f>
        <v>\\10.12.11.20\TFO.FAIT.Share\#C01_프로젝트\안산 MES 산출물\02.프로젝트구현(IM)\300. 설계단계(DES)\320. 구조설계\321. 인프라구조\0.구축\2.고객보고\0.현황\6.IP</v>
      </c>
    </row>
    <row r="2253" spans="1:1" x14ac:dyDescent="0.4">
      <c r="A2253" t="str">
        <f>HYPERLINK("\\10.12.11.20\TFO.FAIT.Share\#C01_프로젝트\안산 MES 산출물\02.프로젝트구현(IM)\300. 설계단계(DES)\320. 구조설계\321. 인프라구조\0.구축\2.고객보고\0.현황\7.NW")</f>
        <v>\\10.12.11.20\TFO.FAIT.Share\#C01_프로젝트\안산 MES 산출물\02.프로젝트구현(IM)\300. 설계단계(DES)\320. 구조설계\321. 인프라구조\0.구축\2.고객보고\0.현황\7.NW</v>
      </c>
    </row>
    <row r="2254" spans="1:1" x14ac:dyDescent="0.4">
      <c r="A2254" t="str">
        <f>HYPERLINK("\\10.12.11.20\TFO.FAIT.Share\#C01_프로젝트\안산 MES 산출물\02.프로젝트구현(IM)\300. 설계단계(DES)\320. 구조설계\321. 인프라구조\0.구축\2.고객보고\0.현황\8.파일시스템")</f>
        <v>\\10.12.11.20\TFO.FAIT.Share\#C01_프로젝트\안산 MES 산출물\02.프로젝트구현(IM)\300. 설계단계(DES)\320. 구조설계\321. 인프라구조\0.구축\2.고객보고\0.현황\8.파일시스템</v>
      </c>
    </row>
    <row r="2255" spans="1:1" x14ac:dyDescent="0.4">
      <c r="A2255" t="str">
        <f>HYPERLINK("\\10.12.11.20\TFO.FAIT.Share\#C01_프로젝트\안산 MES 산출물\02.프로젝트구현(IM)\300. 설계단계(DES)\320. 구조설계\321. 인프라구조\0.구축\2.고객보고\0.현황\9.계정")</f>
        <v>\\10.12.11.20\TFO.FAIT.Share\#C01_프로젝트\안산 MES 산출물\02.프로젝트구현(IM)\300. 설계단계(DES)\320. 구조설계\321. 인프라구조\0.구축\2.고객보고\0.현황\9.계정</v>
      </c>
    </row>
    <row r="2256" spans="1:1" x14ac:dyDescent="0.4">
      <c r="A2256" t="str">
        <f>HYPERLINK("\\10.12.11.20\TFO.FAIT.Share\#C01_프로젝트\안산 MES 산출물\02.프로젝트구현(IM)\300. 설계단계(DES)\320. 구조설계\321. 인프라구조\0.구축\2.고객보고\0.현황\10.전산실\0.사진")</f>
        <v>\\10.12.11.20\TFO.FAIT.Share\#C01_프로젝트\안산 MES 산출물\02.프로젝트구현(IM)\300. 설계단계(DES)\320. 구조설계\321. 인프라구조\0.구축\2.고객보고\0.현황\10.전산실\0.사진</v>
      </c>
    </row>
    <row r="2257" spans="1:1" x14ac:dyDescent="0.4">
      <c r="A2257" t="str">
        <f>HYPERLINK("\\10.12.11.20\TFO.FAIT.Share\#C01_프로젝트\안산 MES 산출물\02.프로젝트구현(IM)\300. 설계단계(DES)\320. 구조설계\321. 인프라구조\0.구축\2.고객보고\0.현황\11.렉\0.전력량")</f>
        <v>\\10.12.11.20\TFO.FAIT.Share\#C01_프로젝트\안산 MES 산출물\02.프로젝트구현(IM)\300. 설계단계(DES)\320. 구조설계\321. 인프라구조\0.구축\2.고객보고\0.현황\11.렉\0.전력량</v>
      </c>
    </row>
    <row r="2258" spans="1:1" x14ac:dyDescent="0.4">
      <c r="A2258" t="str">
        <f>HYPERLINK("\\10.12.11.20\TFO.FAIT.Share\#C01_프로젝트\안산 MES 산출물\02.프로젝트구현(IM)\300. 설계단계(DES)\320. 구조설계\321. 인프라구조\0.구축\2.고객보고\0.현황\11.렉\1.마운트")</f>
        <v>\\10.12.11.20\TFO.FAIT.Share\#C01_프로젝트\안산 MES 산출물\02.프로젝트구현(IM)\300. 설계단계(DES)\320. 구조설계\321. 인프라구조\0.구축\2.고객보고\0.현황\11.렉\1.마운트</v>
      </c>
    </row>
    <row r="2259" spans="1:1" x14ac:dyDescent="0.4">
      <c r="A2259" t="str">
        <f>HYPERLINK("\\10.12.11.20\TFO.FAIT.Share\#C01_프로젝트\안산 MES 산출물\02.프로젝트구현(IM)\300. 설계단계(DES)\320. 구조설계\321. 인프라구조\0.구축\2.고객보고\0.현황\3.스토리지\0.SAN")</f>
        <v>\\10.12.11.20\TFO.FAIT.Share\#C01_프로젝트\안산 MES 산출물\02.프로젝트구현(IM)\300. 설계단계(DES)\320. 구조설계\321. 인프라구조\0.구축\2.고객보고\0.현황\3.스토리지\0.SAN</v>
      </c>
    </row>
    <row r="2260" spans="1:1" x14ac:dyDescent="0.4">
      <c r="A2260" t="str">
        <f>HYPERLINK("\\10.12.11.20\TFO.FAIT.Share\#C01_프로젝트\안산 MES 산출물\02.프로젝트구현(IM)\300. 설계단계(DES)\320. 구조설계\321. 인프라구조\0.구축\2.고객보고\0.현황\4.SAN\0.케이블")</f>
        <v>\\10.12.11.20\TFO.FAIT.Share\#C01_프로젝트\안산 MES 산출물\02.프로젝트구현(IM)\300. 설계단계(DES)\320. 구조설계\321. 인프라구조\0.구축\2.고객보고\0.현황\4.SAN\0.케이블</v>
      </c>
    </row>
    <row r="2261" spans="1:1" x14ac:dyDescent="0.4">
      <c r="A2261" t="str">
        <f>HYPERLINK("\\10.12.11.20\TFO.FAIT.Share\#C01_프로젝트\안산 MES 산출물\02.프로젝트구현(IM)\300. 설계단계(DES)\320. 구조설계\321. 인프라구조\0.구축\2.고객보고\0.현황\7.NW\0.케이블")</f>
        <v>\\10.12.11.20\TFO.FAIT.Share\#C01_프로젝트\안산 MES 산출물\02.프로젝트구현(IM)\300. 설계단계(DES)\320. 구조설계\321. 인프라구조\0.구축\2.고객보고\0.현황\7.NW\0.케이블</v>
      </c>
    </row>
    <row r="2262" spans="1:1" x14ac:dyDescent="0.4">
      <c r="A2262" t="str">
        <f>HYPERLINK("\\10.12.11.20\TFO.FAIT.Share\#C01_프로젝트\안산 MES 산출물\02.프로젝트구현(IM)\300. 설계단계(DES)\320. 구조설계\321. 인프라구조\0.구축\2.고객보고\0.현황\7.NW\1.라벨링")</f>
        <v>\\10.12.11.20\TFO.FAIT.Share\#C01_프로젝트\안산 MES 산출물\02.프로젝트구현(IM)\300. 설계단계(DES)\320. 구조설계\321. 인프라구조\0.구축\2.고객보고\0.현황\7.NW\1.라벨링</v>
      </c>
    </row>
    <row r="2263" spans="1:1" x14ac:dyDescent="0.4">
      <c r="A2263" t="str">
        <f>HYPERLINK("\\10.12.11.20\TFO.FAIT.Share\#C01_프로젝트\안산 MES 산출물\02.프로젝트구현(IM)\300. 설계단계(DES)\320. 구조설계\321. 인프라구조\0.구축\2.고객보고\0.현황\7.NW\2.보안")</f>
        <v>\\10.12.11.20\TFO.FAIT.Share\#C01_프로젝트\안산 MES 산출물\02.프로젝트구현(IM)\300. 설계단계(DES)\320. 구조설계\321. 인프라구조\0.구축\2.고객보고\0.현황\7.NW\2.보안</v>
      </c>
    </row>
    <row r="2264" spans="1:1" x14ac:dyDescent="0.4">
      <c r="A2264" t="str">
        <f>HYPERLINK("\\10.12.11.20\TFO.FAIT.Share\#C01_프로젝트\안산 MES 산출물\02.프로젝트구현(IM)\300. 설계단계(DES)\320. 구조설계\321. 인프라구조\0.구축\2.고객보고\0.현황\7.NW\2.보안\1.외부통신")</f>
        <v>\\10.12.11.20\TFO.FAIT.Share\#C01_프로젝트\안산 MES 산출물\02.프로젝트구현(IM)\300. 설계단계(DES)\320. 구조설계\321. 인프라구조\0.구축\2.고객보고\0.현황\7.NW\2.보안\1.외부통신</v>
      </c>
    </row>
    <row r="2265" spans="1:1" x14ac:dyDescent="0.4">
      <c r="A2265" t="str">
        <f>HYPERLINK("\\10.12.11.20\TFO.FAIT.Share\#C01_프로젝트\안산 MES 산출물\02.프로젝트구현(IM)\300. 설계단계(DES)\320. 구조설계\321. 인프라구조\0.구축\2.고객보고\1.검수\0.견적서")</f>
        <v>\\10.12.11.20\TFO.FAIT.Share\#C01_프로젝트\안산 MES 산출물\02.프로젝트구현(IM)\300. 설계단계(DES)\320. 구조설계\321. 인프라구조\0.구축\2.고객보고\1.검수\0.견적서</v>
      </c>
    </row>
    <row r="2266" spans="1:1" x14ac:dyDescent="0.4">
      <c r="A2266" t="str">
        <f>HYPERLINK("\\10.12.11.20\TFO.FAIT.Share\#C01_프로젝트\안산 MES 산출물\02.프로젝트구현(IM)\300. 설계단계(DES)\320. 구조설계\321. 인프라구조\0.구축\2.고객보고\1.검수\1.납품 확인서")</f>
        <v>\\10.12.11.20\TFO.FAIT.Share\#C01_프로젝트\안산 MES 산출물\02.프로젝트구현(IM)\300. 설계단계(DES)\320. 구조설계\321. 인프라구조\0.구축\2.고객보고\1.검수\1.납품 확인서</v>
      </c>
    </row>
    <row r="2267" spans="1:1" x14ac:dyDescent="0.4">
      <c r="A2267" t="str">
        <f>HYPERLINK("\\10.12.11.20\TFO.FAIT.Share\#C01_프로젝트\안산 MES 산출물\02.프로젝트구현(IM)\300. 설계단계(DES)\320. 구조설계\321. 인프라구조\0.구축\2.고객보고\1.검수\2.설치 및 테스트")</f>
        <v>\\10.12.11.20\TFO.FAIT.Share\#C01_프로젝트\안산 MES 산출물\02.프로젝트구현(IM)\300. 설계단계(DES)\320. 구조설계\321. 인프라구조\0.구축\2.고객보고\1.검수\2.설치 및 테스트</v>
      </c>
    </row>
    <row r="2268" spans="1:1" x14ac:dyDescent="0.4">
      <c r="A2268" t="str">
        <f>HYPERLINK("\\10.12.11.20\TFO.FAIT.Share\#C01_프로젝트\안산 MES 산출물\02.프로젝트구현(IM)\300. 설계단계(DES)\320. 구조설계\321. 인프라구조\0.구축\2.고객보고\1.검수\3.교육")</f>
        <v>\\10.12.11.20\TFO.FAIT.Share\#C01_프로젝트\안산 MES 산출물\02.프로젝트구현(IM)\300. 설계단계(DES)\320. 구조설계\321. 인프라구조\0.구축\2.고객보고\1.검수\3.교육</v>
      </c>
    </row>
    <row r="2269" spans="1:1" x14ac:dyDescent="0.4">
      <c r="A2269" t="str">
        <f>HYPERLINK("\\10.12.11.20\TFO.FAIT.Share\#C01_프로젝트\안산 MES 산출물\02.프로젝트구현(IM)\300. 설계단계(DES)\320. 구조설계\321. 인프라구조\0.구축\2.고객보고\1.검수\4.라이선스")</f>
        <v>\\10.12.11.20\TFO.FAIT.Share\#C01_프로젝트\안산 MES 산출물\02.프로젝트구현(IM)\300. 설계단계(DES)\320. 구조설계\321. 인프라구조\0.구축\2.고객보고\1.검수\4.라이선스</v>
      </c>
    </row>
    <row r="2270" spans="1:1" x14ac:dyDescent="0.4">
      <c r="A2270" t="str">
        <f>HYPERLINK("\\10.12.11.20\TFO.FAIT.Share\#C01_프로젝트\안산 MES 산출물\02.프로젝트구현(IM)\300. 설계단계(DES)\320. 구조설계\321. 인프라구조\0.구축\2.고객보고\1.검수\2.설치 및 테스트\0.Daily Activity (Time table)")</f>
        <v>\\10.12.11.20\TFO.FAIT.Share\#C01_프로젝트\안산 MES 산출물\02.프로젝트구현(IM)\300. 설계단계(DES)\320. 구조설계\321. 인프라구조\0.구축\2.고객보고\1.검수\2.설치 및 테스트\0.Daily Activity (Time table)</v>
      </c>
    </row>
    <row r="2271" spans="1:1" x14ac:dyDescent="0.4">
      <c r="A2271" t="str">
        <f>HYPERLINK("\\10.12.11.20\TFO.FAIT.Share\#C01_프로젝트\안산 MES 산출물\02.프로젝트구현(IM)\300. 설계단계(DES)\320. 구조설계\321. 인프라구조\0.구축\2.고객보고\1.검수\2.설치 및 테스트\1.설치 보고서")</f>
        <v>\\10.12.11.20\TFO.FAIT.Share\#C01_프로젝트\안산 MES 산출물\02.프로젝트구현(IM)\300. 설계단계(DES)\320. 구조설계\321. 인프라구조\0.구축\2.고객보고\1.검수\2.설치 및 테스트\1.설치 보고서</v>
      </c>
    </row>
    <row r="2272" spans="1:1" x14ac:dyDescent="0.4">
      <c r="A2272" t="str">
        <f>HYPERLINK("\\10.12.11.20\TFO.FAIT.Share\#C01_프로젝트\안산 MES 산출물\02.프로젝트구현(IM)\300. 설계단계(DES)\320. 구조설계\321. 인프라구조\0.구축\2.고객보고\1.검수\2.설치 및 테스트\1.설치 보고서\우리올제")</f>
        <v>\\10.12.11.20\TFO.FAIT.Share\#C01_프로젝트\안산 MES 산출물\02.프로젝트구현(IM)\300. 설계단계(DES)\320. 구조설계\321. 인프라구조\0.구축\2.고객보고\1.검수\2.설치 및 테스트\1.설치 보고서\우리올제</v>
      </c>
    </row>
    <row r="2273" spans="1:1" x14ac:dyDescent="0.4">
      <c r="A2273" t="str">
        <f>HYPERLINK("\\10.12.11.20\TFO.FAIT.Share\#C01_프로젝트\안산 MES 산출물\02.프로젝트구현(IM)\300. 설계단계(DES)\320. 구조설계\321. 인프라구조\0.구축\2.고객보고\1.검수\2.설치 및 테스트\1.설치 보고서\지티플러스")</f>
        <v>\\10.12.11.20\TFO.FAIT.Share\#C01_프로젝트\안산 MES 산출물\02.프로젝트구현(IM)\300. 설계단계(DES)\320. 구조설계\321. 인프라구조\0.구축\2.고객보고\1.검수\2.설치 및 테스트\1.설치 보고서\지티플러스</v>
      </c>
    </row>
    <row r="2274" spans="1:1" x14ac:dyDescent="0.4">
      <c r="A2274" t="str">
        <f>HYPERLINK("\\10.12.11.20\TFO.FAIT.Share\#C01_프로젝트\안산 MES 산출물\02.프로젝트구현(IM)\300. 설계단계(DES)\320. 구조설계\321. 인프라구조\0.구축\2.고객보고\1.검수\3.교육\0.교육 이수확인서")</f>
        <v>\\10.12.11.20\TFO.FAIT.Share\#C01_프로젝트\안산 MES 산출물\02.프로젝트구현(IM)\300. 설계단계(DES)\320. 구조설계\321. 인프라구조\0.구축\2.고객보고\1.검수\3.교육\0.교육 이수확인서</v>
      </c>
    </row>
    <row r="2275" spans="1:1" x14ac:dyDescent="0.4">
      <c r="A2275" t="str">
        <f>HYPERLINK("\\10.12.11.20\TFO.FAIT.Share\#C01_프로젝트\안산 MES 산출물\02.프로젝트구현(IM)\300. 설계단계(DES)\320. 구조설계\321. 인프라구조\0.구축\2.고객보고\1.검수\3.교육\1.교육자료")</f>
        <v>\\10.12.11.20\TFO.FAIT.Share\#C01_프로젝트\안산 MES 산출물\02.프로젝트구현(IM)\300. 설계단계(DES)\320. 구조설계\321. 인프라구조\0.구축\2.고객보고\1.검수\3.교육\1.교육자료</v>
      </c>
    </row>
    <row r="2276" spans="1:1" x14ac:dyDescent="0.4">
      <c r="A2276" t="str">
        <f>HYPERLINK("\\10.12.11.20\TFO.FAIT.Share\#C01_프로젝트\안산 MES 산출물\02.프로젝트구현(IM)\300. 설계단계(DES)\320. 구조설계\321. 인프라구조\0.구축\2.고객보고\1.검수\3.교육\0.교육 이수확인서\우리올제")</f>
        <v>\\10.12.11.20\TFO.FAIT.Share\#C01_프로젝트\안산 MES 산출물\02.프로젝트구현(IM)\300. 설계단계(DES)\320. 구조설계\321. 인프라구조\0.구축\2.고객보고\1.검수\3.교육\0.교육 이수확인서\우리올제</v>
      </c>
    </row>
    <row r="2277" spans="1:1" x14ac:dyDescent="0.4">
      <c r="A2277" t="str">
        <f>HYPERLINK("\\10.12.11.20\TFO.FAIT.Share\#C01_프로젝트\안산 MES 산출물\02.프로젝트구현(IM)\300. 설계단계(DES)\320. 구조설계\321. 인프라구조\0.구축\2.고객보고\1.검수\3.교육\0.교육 이수확인서\지티플러스")</f>
        <v>\\10.12.11.20\TFO.FAIT.Share\#C01_프로젝트\안산 MES 산출물\02.프로젝트구현(IM)\300. 설계단계(DES)\320. 구조설계\321. 인프라구조\0.구축\2.고객보고\1.검수\3.교육\0.교육 이수확인서\지티플러스</v>
      </c>
    </row>
    <row r="2278" spans="1:1" x14ac:dyDescent="0.4">
      <c r="A2278" t="str">
        <f>HYPERLINK("\\10.12.11.20\TFO.FAIT.Share\#C01_프로젝트\안산 MES 산출물\02.프로젝트구현(IM)\300. 설계단계(DES)\320. 구조설계\321. 인프라구조\0.구축\2.고객보고\1.검수\3.교육\1.교육자료\우리올제")</f>
        <v>\\10.12.11.20\TFO.FAIT.Share\#C01_프로젝트\안산 MES 산출물\02.프로젝트구현(IM)\300. 설계단계(DES)\320. 구조설계\321. 인프라구조\0.구축\2.고객보고\1.검수\3.교육\1.교육자료\우리올제</v>
      </c>
    </row>
    <row r="2279" spans="1:1" x14ac:dyDescent="0.4">
      <c r="A2279" t="str">
        <f>HYPERLINK("\\10.12.11.20\TFO.FAIT.Share\#C01_프로젝트\안산 MES 산출물\02.프로젝트구현(IM)\300. 설계단계(DES)\320. 구조설계\321. 인프라구조\0.구축\2.고객보고\1.검수\3.교육\1.교육자료\지티플러스")</f>
        <v>\\10.12.11.20\TFO.FAIT.Share\#C01_프로젝트\안산 MES 산출물\02.프로젝트구현(IM)\300. 설계단계(DES)\320. 구조설계\321. 인프라구조\0.구축\2.고객보고\1.검수\3.교육\1.교육자료\지티플러스</v>
      </c>
    </row>
    <row r="2280" spans="1:1" x14ac:dyDescent="0.4">
      <c r="A2280" t="str">
        <f>HYPERLINK("\\10.12.11.20\TFO.FAIT.Share\#C01_프로젝트\안산 MES 산출물\02.프로젝트구현(IM)\300. 설계단계(DES)\320. 구조설계\321. 인프라구조\0.구축\2.고객보고\1.검수\4.라이선스\ORACLE (지티플러스)")</f>
        <v>\\10.12.11.20\TFO.FAIT.Share\#C01_프로젝트\안산 MES 산출물\02.프로젝트구현(IM)\300. 설계단계(DES)\320. 구조설계\321. 인프라구조\0.구축\2.고객보고\1.검수\4.라이선스\ORACLE (지티플러스)</v>
      </c>
    </row>
    <row r="2281" spans="1:1" x14ac:dyDescent="0.4">
      <c r="A2281" t="str">
        <f>HYPERLINK("\\10.12.11.20\TFO.FAIT.Share\#C01_프로젝트\안산 MES 산출물\02.프로젝트구현(IM)\300. 설계단계(DES)\320. 구조설계\321. 인프라구조\0.구축\2.고객보고\1.검수\4.라이선스\OS Windows (우리올제)")</f>
        <v>\\10.12.11.20\TFO.FAIT.Share\#C01_프로젝트\안산 MES 산출물\02.프로젝트구현(IM)\300. 설계단계(DES)\320. 구조설계\321. 인프라구조\0.구축\2.고객보고\1.검수\4.라이선스\OS Windows (우리올제)</v>
      </c>
    </row>
    <row r="2282" spans="1:1" x14ac:dyDescent="0.4">
      <c r="A2282" t="str">
        <f>HYPERLINK("\\10.12.11.20\TFO.FAIT.Share\#C01_프로젝트\안산 MES 산출물\02.프로젝트구현(IM)\300. 설계단계(DES)\320. 구조설계\321. 인프라구조\0.구축\2.고객보고\1.검수\4.라이선스\OS Windows (우리올제)\사진")</f>
        <v>\\10.12.11.20\TFO.FAIT.Share\#C01_프로젝트\안산 MES 산출물\02.프로젝트구현(IM)\300. 설계단계(DES)\320. 구조설계\321. 인프라구조\0.구축\2.고객보고\1.검수\4.라이선스\OS Windows (우리올제)\사진</v>
      </c>
    </row>
    <row r="2283" spans="1:1" x14ac:dyDescent="0.4">
      <c r="A2283" t="str">
        <f>HYPERLINK("\\10.12.11.20\TFO.FAIT.Share\#C01_프로젝트\안산 MES 산출물\02.프로젝트구현(IM)\300. 설계단계(DES)\320. 구조설계\321. 인프라구조\0.구축\2.고객보고\2.메뉴얼\DellEMC")</f>
        <v>\\10.12.11.20\TFO.FAIT.Share\#C01_프로젝트\안산 MES 산출물\02.프로젝트구현(IM)\300. 설계단계(DES)\320. 구조설계\321. 인프라구조\0.구축\2.고객보고\2.메뉴얼\DellEMC</v>
      </c>
    </row>
    <row r="2284" spans="1:1" x14ac:dyDescent="0.4">
      <c r="A2284" t="str">
        <f>HYPERLINK("\\10.12.11.20\TFO.FAIT.Share\#C01_프로젝트\안산 MES 산출물\02.프로젝트구현(IM)\300. 설계단계(DES)\320. 구조설계\321. 인프라구조\0.구축\2.고객보고\2.메뉴얼\Oracle")</f>
        <v>\\10.12.11.20\TFO.FAIT.Share\#C01_프로젝트\안산 MES 산출물\02.프로젝트구현(IM)\300. 설계단계(DES)\320. 구조설계\321. 인프라구조\0.구축\2.고객보고\2.메뉴얼\Oracle</v>
      </c>
    </row>
    <row r="2285" spans="1:1" x14ac:dyDescent="0.4">
      <c r="A2285" t="str">
        <f>HYPERLINK("\\10.12.11.20\TFO.FAIT.Share\#C01_프로젝트\안산 MES 산출물\02.프로젝트구현(IM)\300. 설계단계(DES)\320. 구조설계\321. 인프라구조\0.구축\2.고객보고\3.기타\0.프로그램")</f>
        <v>\\10.12.11.20\TFO.FAIT.Share\#C01_프로젝트\안산 MES 산출물\02.프로젝트구현(IM)\300. 설계단계(DES)\320. 구조설계\321. 인프라구조\0.구축\2.고객보고\3.기타\0.프로그램</v>
      </c>
    </row>
    <row r="2286" spans="1:1" x14ac:dyDescent="0.4">
      <c r="A2286" t="str">
        <f>HYPERLINK("\\10.12.11.20\TFO.FAIT.Share\#C01_프로젝트\안산 MES 산출물\02.프로젝트구현(IM)\300. 설계단계(DES)\320. 구조설계\321. 인프라구조\0.구축\2.고객보고\3.기타\1.유지보수 비용 산정")</f>
        <v>\\10.12.11.20\TFO.FAIT.Share\#C01_프로젝트\안산 MES 산출물\02.프로젝트구현(IM)\300. 설계단계(DES)\320. 구조설계\321. 인프라구조\0.구축\2.고객보고\3.기타\1.유지보수 비용 산정</v>
      </c>
    </row>
    <row r="2287" spans="1:1" x14ac:dyDescent="0.4">
      <c r="A2287" t="str">
        <f>HYPERLINK("\\10.12.11.20\TFO.FAIT.Share\#C01_프로젝트\안산 MES 산출물\02.프로젝트구현(IM)\300. 설계단계(DES)\320. 구조설계\321. 인프라구조\0.구축\2.고객보고\3.기타\0.프로그램\Terminal")</f>
        <v>\\10.12.11.20\TFO.FAIT.Share\#C01_프로젝트\안산 MES 산출물\02.프로젝트구현(IM)\300. 설계단계(DES)\320. 구조설계\321. 인프라구조\0.구축\2.고객보고\3.기타\0.프로그램\Terminal</v>
      </c>
    </row>
    <row r="2288" spans="1:1" x14ac:dyDescent="0.4">
      <c r="A2288" t="str">
        <f>HYPERLINK("\\10.12.11.20\TFO.FAIT.Share\#C01_프로젝트\안산 MES 산출물\02.프로젝트구현(IM)\300. 설계단계(DES)\320. 구조설계\321. 인프라구조\0.구축\2.고객보고\3.기타\0.프로그램\Terminal\rdcman_config")</f>
        <v>\\10.12.11.20\TFO.FAIT.Share\#C01_프로젝트\안산 MES 산출물\02.프로젝트구현(IM)\300. 설계단계(DES)\320. 구조설계\321. 인프라구조\0.구축\2.고객보고\3.기타\0.프로그램\Terminal\rdcman_config</v>
      </c>
    </row>
    <row r="2289" spans="1:1" x14ac:dyDescent="0.4">
      <c r="A2289" t="str">
        <f>HYPERLINK("\\10.12.11.20\TFO.FAIT.Share\#C01_프로젝트\안산 MES 산출물\02.프로젝트구현(IM)\300. 설계단계(DES)\330. 어플리케이션설계\대한광통신Report")</f>
        <v>\\10.12.11.20\TFO.FAIT.Share\#C01_프로젝트\안산 MES 산출물\02.프로젝트구현(IM)\300. 설계단계(DES)\330. 어플리케이션설계\대한광통신Report</v>
      </c>
    </row>
    <row r="2290" spans="1:1" x14ac:dyDescent="0.4">
      <c r="A2290" t="str">
        <f>HYPERLINK("\\10.12.11.20\TFO.FAIT.Share\#C01_프로젝트\안산 MES 산출물\02.프로젝트구현(IM)\300. 설계단계(DES)\330. 어플리케이션설계\대한광통신Report\대한광통신안산공장.html_files")</f>
        <v>\\10.12.11.20\TFO.FAIT.Share\#C01_프로젝트\안산 MES 산출물\02.프로젝트구현(IM)\300. 설계단계(DES)\330. 어플리케이션설계\대한광통신Report\대한광통신안산공장.html_files</v>
      </c>
    </row>
    <row r="2291" spans="1:1" x14ac:dyDescent="0.4">
      <c r="A2291" t="str">
        <f>HYPERLINK("\\10.12.11.20\TFO.FAIT.Share\#C01_프로젝트\안산 MES 산출물\02.프로젝트구현(IM)\300. 설계단계(DES)\330. 어플리케이션설계\대한광통신Report\대한광통신안산공장.html_files\icons")</f>
        <v>\\10.12.11.20\TFO.FAIT.Share\#C01_프로젝트\안산 MES 산출물\02.프로젝트구현(IM)\300. 설계단계(DES)\330. 어플리케이션설계\대한광통신Report\대한광통신안산공장.html_files\icons</v>
      </c>
    </row>
    <row r="2292" spans="1:1" x14ac:dyDescent="0.4">
      <c r="A2292" t="str">
        <f>HYPERLINK("\\10.12.11.20\TFO.FAIT.Share\#C01_프로젝트\안산 MES 산출물\02.프로젝트구현(IM)\300. 설계단계(DES)\360. 외부인터페이스설계\361. ERP 인터페이스설계")</f>
        <v>\\10.12.11.20\TFO.FAIT.Share\#C01_프로젝트\안산 MES 산출물\02.프로젝트구현(IM)\300. 설계단계(DES)\360. 외부인터페이스설계\361. ERP 인터페이스설계</v>
      </c>
    </row>
    <row r="2293" spans="1:1" x14ac:dyDescent="0.4">
      <c r="A2293" t="str">
        <f>HYPERLINK("\\10.12.11.20\TFO.FAIT.Share\#C01_프로젝트\안산 MES 산출물\02.프로젝트구현(IM)\300. 설계단계(DES)\360. 외부인터페이스설계\362. 설비 인터페이스설계")</f>
        <v>\\10.12.11.20\TFO.FAIT.Share\#C01_프로젝트\안산 MES 산출물\02.프로젝트구현(IM)\300. 설계단계(DES)\360. 외부인터페이스설계\362. 설비 인터페이스설계</v>
      </c>
    </row>
    <row r="2294" spans="1:1" x14ac:dyDescent="0.4">
      <c r="A2294" t="str">
        <f>HYPERLINK("\\10.12.11.20\TFO.FAIT.Share\#C01_프로젝트\안산 MES 산출물\02.프로젝트구현(IM)\300. 설계단계(DES)\360. 외부인터페이스설계\362. 설비 인터페이스설계\DCOM설정(OPCDA서버원격접속)")</f>
        <v>\\10.12.11.20\TFO.FAIT.Share\#C01_프로젝트\안산 MES 산출물\02.프로젝트구현(IM)\300. 설계단계(DES)\360. 외부인터페이스설계\362. 설비 인터페이스설계\DCOM설정(OPCDA서버원격접속)</v>
      </c>
    </row>
    <row r="2295" spans="1:1" x14ac:dyDescent="0.4">
      <c r="A2295" t="str">
        <f>HYPERLINK("\\10.12.11.20\TFO.FAIT.Share\#C01_프로젝트\안산 MES 산출물\02.프로젝트구현(IM)\300. 설계단계(DES)\360. 외부인터페이스설계\362. 설비 인터페이스설계\MES 인터페이스 데이터 모델")</f>
        <v>\\10.12.11.20\TFO.FAIT.Share\#C01_프로젝트\안산 MES 산출물\02.프로젝트구현(IM)\300. 설계단계(DES)\360. 외부인터페이스설계\362. 설비 인터페이스설계\MES 인터페이스 데이터 모델</v>
      </c>
    </row>
    <row r="2296" spans="1:1" x14ac:dyDescent="0.4">
      <c r="A2296" t="str">
        <f>HYPERLINK("\\10.12.11.20\TFO.FAIT.Share\#C01_프로젝트\안산 MES 산출물\02.프로젝트구현(IM)\300. 설계단계(DES)\360. 외부인터페이스설계\362. 설비 인터페이스설계\OPC Server 설정 프로젝트 파일")</f>
        <v>\\10.12.11.20\TFO.FAIT.Share\#C01_프로젝트\안산 MES 산출물\02.프로젝트구현(IM)\300. 설계단계(DES)\360. 외부인터페이스설계\362. 설비 인터페이스설계\OPC Server 설정 프로젝트 파일</v>
      </c>
    </row>
    <row r="2297" spans="1:1" x14ac:dyDescent="0.4">
      <c r="A2297" t="str">
        <f>HYPERLINK("\\10.12.11.20\TFO.FAIT.Share\#C01_프로젝트\안산 MES 산출물\02.프로젝트구현(IM)\300. 설계단계(DES)\360. 외부인터페이스설계\362. 설비 인터페이스설계\OPC서버 설정 매뉴얼")</f>
        <v>\\10.12.11.20\TFO.FAIT.Share\#C01_프로젝트\안산 MES 산출물\02.프로젝트구현(IM)\300. 설계단계(DES)\360. 외부인터페이스설계\362. 설비 인터페이스설계\OPC서버 설정 매뉴얼</v>
      </c>
    </row>
    <row r="2298" spans="1:1" x14ac:dyDescent="0.4">
      <c r="A2298" t="str">
        <f>HYPERLINK("\\10.12.11.20\TFO.FAIT.Share\#C01_프로젝트\안산 MES 산출물\02.프로젝트구현(IM)\300. 설계단계(DES)\360. 외부인터페이스설계\362. 설비 인터페이스설계\PLC to OPC 연결 가이드")</f>
        <v>\\10.12.11.20\TFO.FAIT.Share\#C01_프로젝트\안산 MES 산출물\02.프로젝트구현(IM)\300. 설계단계(DES)\360. 외부인터페이스설계\362. 설비 인터페이스설계\PLC to OPC 연결 가이드</v>
      </c>
    </row>
    <row r="2299" spans="1:1" x14ac:dyDescent="0.4">
      <c r="A2299" t="str">
        <f>HYPERLINK("\\10.12.11.20\TFO.FAIT.Share\#C01_프로젝트\안산 MES 산출물\02.프로젝트구현(IM)\300. 설계단계(DES)\360. 외부인터페이스설계\362. 설비 인터페이스설계\PLC-Address-Map")</f>
        <v>\\10.12.11.20\TFO.FAIT.Share\#C01_프로젝트\안산 MES 산출물\02.프로젝트구현(IM)\300. 설계단계(DES)\360. 외부인터페이스설계\362. 설비 인터페이스설계\PLC-Address-Map</v>
      </c>
    </row>
    <row r="2300" spans="1:1" x14ac:dyDescent="0.4">
      <c r="A2300" t="str">
        <f>HYPERLINK("\\10.12.11.20\TFO.FAIT.Share\#C01_프로젝트\안산 MES 산출물\02.프로젝트구현(IM)\300. 설계단계(DES)\360. 외부인터페이스설계\362. 설비 인터페이스설계\StationX 자료")</f>
        <v>\\10.12.11.20\TFO.FAIT.Share\#C01_프로젝트\안산 MES 산출물\02.프로젝트구현(IM)\300. 설계단계(DES)\360. 외부인터페이스설계\362. 설비 인터페이스설계\StationX 자료</v>
      </c>
    </row>
    <row r="2301" spans="1:1" x14ac:dyDescent="0.4">
      <c r="A2301" t="str">
        <f>HYPERLINK("\\10.12.11.20\TFO.FAIT.Share\#C01_프로젝트\안산 MES 산출물\02.프로젝트구현(IM)\300. 설계단계(DES)\360. 외부인터페이스설계\362. 설비 인터페이스설계\검사장비데이터")</f>
        <v>\\10.12.11.20\TFO.FAIT.Share\#C01_프로젝트\안산 MES 산출물\02.프로젝트구현(IM)\300. 설계단계(DES)\360. 외부인터페이스설계\362. 설비 인터페이스설계\검사장비데이터</v>
      </c>
    </row>
    <row r="2302" spans="1:1" x14ac:dyDescent="0.4">
      <c r="A2302" t="str">
        <f>HYPERLINK("\\10.12.11.20\TFO.FAIT.Share\#C01_프로젝트\안산 MES 산출물\02.프로젝트구현(IM)\300. 설계단계(DES)\360. 외부인터페이스설계\362. 설비 인터페이스설계\관리자 매뉴얼")</f>
        <v>\\10.12.11.20\TFO.FAIT.Share\#C01_프로젝트\안산 MES 산출물\02.프로젝트구현(IM)\300. 설계단계(DES)\360. 외부인터페이스설계\362. 설비 인터페이스설계\관리자 매뉴얼</v>
      </c>
    </row>
    <row r="2303" spans="1:1" x14ac:dyDescent="0.4">
      <c r="A2303" t="str">
        <f>HYPERLINK("\\10.12.11.20\TFO.FAIT.Share\#C01_프로젝트\안산 MES 산출물\02.프로젝트구현(IM)\300. 설계단계(DES)\360. 외부인터페이스설계\362. 설비 인터페이스설계\설비데이터 수집항목")</f>
        <v>\\10.12.11.20\TFO.FAIT.Share\#C01_프로젝트\안산 MES 산출물\02.프로젝트구현(IM)\300. 설계단계(DES)\360. 외부인터페이스설계\362. 설비 인터페이스설계\설비데이터 수집항목</v>
      </c>
    </row>
    <row r="2304" spans="1:1" x14ac:dyDescent="0.4">
      <c r="A2304" t="str">
        <f>HYPERLINK("\\10.12.11.20\TFO.FAIT.Share\#C01_프로젝트\안산 MES 산출물\02.프로젝트구현(IM)\300. 설계단계(DES)\360. 외부인터페이스설계\362. 설비 인터페이스설계\설비위치정리")</f>
        <v>\\10.12.11.20\TFO.FAIT.Share\#C01_프로젝트\안산 MES 산출물\02.프로젝트구현(IM)\300. 설계단계(DES)\360. 외부인터페이스설계\362. 설비 인터페이스설계\설비위치정리</v>
      </c>
    </row>
    <row r="2305" spans="1:1" x14ac:dyDescent="0.4">
      <c r="A2305" t="str">
        <f>HYPERLINK("\\10.12.11.20\TFO.FAIT.Share\#C01_프로젝트\안산 MES 산출물\02.프로젝트구현(IM)\300. 설계단계(DES)\360. 외부인터페이스설계\362. 설비 인터페이스설계\통신사양서")</f>
        <v>\\10.12.11.20\TFO.FAIT.Share\#C01_프로젝트\안산 MES 산출물\02.프로젝트구현(IM)\300. 설계단계(DES)\360. 외부인터페이스설계\362. 설비 인터페이스설계\통신사양서</v>
      </c>
    </row>
    <row r="2306" spans="1:1" x14ac:dyDescent="0.4">
      <c r="A2306" t="str">
        <f>HYPERLINK("\\10.12.11.20\TFO.FAIT.Share\#C01_프로젝트\안산 MES 산출물\02.프로젝트구현(IM)\300. 설계단계(DES)\360. 외부인터페이스설계\362. 설비 인터페이스설계\품질검사")</f>
        <v>\\10.12.11.20\TFO.FAIT.Share\#C01_프로젝트\안산 MES 산출물\02.프로젝트구현(IM)\300. 설계단계(DES)\360. 외부인터페이스설계\362. 설비 인터페이스설계\품질검사</v>
      </c>
    </row>
    <row r="2307" spans="1:1" x14ac:dyDescent="0.4">
      <c r="A2307" t="str">
        <f>HYPERLINK("\\10.12.11.20\TFO.FAIT.Share\#C01_프로젝트\안산 MES 산출물\02.프로젝트구현(IM)\300. 설계단계(DES)\360. 외부인터페이스설계\362. 설비 인터페이스설계\MES 인터페이스 데이터 모델\ext")</f>
        <v>\\10.12.11.20\TFO.FAIT.Share\#C01_프로젝트\안산 MES 산출물\02.프로젝트구현(IM)\300. 설계단계(DES)\360. 외부인터페이스설계\362. 설비 인터페이스설계\MES 인터페이스 데이터 모델\ext</v>
      </c>
    </row>
    <row r="2308" spans="1:1" x14ac:dyDescent="0.4">
      <c r="A2308" t="str">
        <f>HYPERLINK("\\10.12.11.20\TFO.FAIT.Share\#C01_프로젝트\안산 MES 산출물\02.프로젝트구현(IM)\300. 설계단계(DES)\360. 외부인터페이스설계\362. 설비 인터페이스설계\MES 인터페이스 데이터 모델\tfo")</f>
        <v>\\10.12.11.20\TFO.FAIT.Share\#C01_프로젝트\안산 MES 산출물\02.프로젝트구현(IM)\300. 설계단계(DES)\360. 외부인터페이스설계\362. 설비 인터페이스설계\MES 인터페이스 데이터 모델\tfo</v>
      </c>
    </row>
    <row r="2309" spans="1:1" x14ac:dyDescent="0.4">
      <c r="A2309" t="str">
        <f>HYPERLINK("\\10.12.11.20\TFO.FAIT.Share\#C01_프로젝트\안산 MES 산출물\02.프로젝트구현(IM)\300. 설계단계(DES)\360. 외부인터페이스설계\362. 설비 인터페이스설계\OPC Server 설정 프로젝트 파일\Hefei")</f>
        <v>\\10.12.11.20\TFO.FAIT.Share\#C01_프로젝트\안산 MES 산출물\02.프로젝트구현(IM)\300. 설계단계(DES)\360. 외부인터페이스설계\362. 설비 인터페이스설계\OPC Server 설정 프로젝트 파일\Hefei</v>
      </c>
    </row>
    <row r="2310" spans="1:1" x14ac:dyDescent="0.4">
      <c r="A2310" t="str">
        <f>HYPERLINK("\\10.12.11.20\TFO.FAIT.Share\#C01_프로젝트\안산 MES 산출물\02.프로젝트구현(IM)\300. 설계단계(DES)\360. 외부인터페이스설계\362. 설비 인터페이스설계\OPC Server 설정 프로젝트 파일\Kepware")</f>
        <v>\\10.12.11.20\TFO.FAIT.Share\#C01_프로젝트\안산 MES 산출물\02.프로젝트구현(IM)\300. 설계단계(DES)\360. 외부인터페이스설계\362. 설비 인터페이스설계\OPC Server 설정 프로젝트 파일\Kepware</v>
      </c>
    </row>
    <row r="2311" spans="1:1" x14ac:dyDescent="0.4">
      <c r="A2311" t="str">
        <f>HYPERLINK("\\10.12.11.20\TFO.FAIT.Share\#C01_프로젝트\안산 MES 산출물\02.프로젝트구현(IM)\300. 설계단계(DES)\360. 외부인터페이스설계\362. 설비 인터페이스설계\OPC Server 설정 프로젝트 파일\Takebishi")</f>
        <v>\\10.12.11.20\TFO.FAIT.Share\#C01_프로젝트\안산 MES 산출물\02.프로젝트구현(IM)\300. 설계단계(DES)\360. 외부인터페이스설계\362. 설비 인터페이스설계\OPC Server 설정 프로젝트 파일\Takebishi</v>
      </c>
    </row>
    <row r="2312" spans="1:1" x14ac:dyDescent="0.4">
      <c r="A2312" t="str">
        <f>HYPERLINK("\\10.12.11.20\TFO.FAIT.Share\#C01_프로젝트\안산 MES 산출물\02.프로젝트구현(IM)\300. 설계단계(DES)\360. 외부인터페이스설계\362. 설비 인터페이스설계\OPC Server 설정 프로젝트 파일\설비별 태그 등록")</f>
        <v>\\10.12.11.20\TFO.FAIT.Share\#C01_프로젝트\안산 MES 산출물\02.프로젝트구현(IM)\300. 설계단계(DES)\360. 외부인터페이스설계\362. 설비 인터페이스설계\OPC Server 설정 프로젝트 파일\설비별 태그 등록</v>
      </c>
    </row>
    <row r="2313" spans="1:1" x14ac:dyDescent="0.4">
      <c r="A2313" t="str">
        <f>HYPERLINK("\\10.12.11.20\TFO.FAIT.Share\#C01_프로젝트\안산 MES 산출물\02.프로젝트구현(IM)\300. 설계단계(DES)\360. 외부인터페이스설계\362. 설비 인터페이스설계\OPC Server 설정 프로젝트 파일\Hefei\jre7-i586")</f>
        <v>\\10.12.11.20\TFO.FAIT.Share\#C01_프로젝트\안산 MES 산출물\02.프로젝트구현(IM)\300. 설계단계(DES)\360. 외부인터페이스설계\362. 설비 인터페이스설계\OPC Server 설정 프로젝트 파일\Hefei\jre7-i586</v>
      </c>
    </row>
    <row r="2314" spans="1:1" x14ac:dyDescent="0.4">
      <c r="A2314" t="str">
        <f>HYPERLINK("\\10.12.11.20\TFO.FAIT.Share\#C01_프로젝트\안산 MES 산출물\02.프로젝트구현(IM)\300. 설계단계(DES)\360. 외부인터페이스설계\362. 설비 인터페이스설계\OPC Server 설정 프로젝트 파일\Hefei\pang-apps-opc-da-io-master")</f>
        <v>\\10.12.11.20\TFO.FAIT.Share\#C01_프로젝트\안산 MES 산출물\02.프로젝트구현(IM)\300. 설계단계(DES)\360. 외부인터페이스설계\362. 설비 인터페이스설계\OPC Server 설정 프로젝트 파일\Hefei\pang-apps-opc-da-io-master</v>
      </c>
    </row>
    <row r="2315" spans="1:1" x14ac:dyDescent="0.4">
      <c r="A2315" t="str">
        <f>HYPERLINK("\\10.12.11.20\TFO.FAIT.Share\#C01_프로젝트\안산 MES 산출물\02.프로젝트구현(IM)\300. 설계단계(DES)\360. 외부인터페이스설계\362. 설비 인터페이스설계\OPC Server 설정 프로젝트 파일\Hefei\jre7-i586\bin")</f>
        <v>\\10.12.11.20\TFO.FAIT.Share\#C01_프로젝트\안산 MES 산출물\02.프로젝트구현(IM)\300. 설계단계(DES)\360. 외부인터페이스설계\362. 설비 인터페이스설계\OPC Server 설정 프로젝트 파일\Hefei\jre7-i586\bin</v>
      </c>
    </row>
    <row r="2316" spans="1:1" x14ac:dyDescent="0.4">
      <c r="A2316" t="str">
        <f>HYPERLINK("\\10.12.11.20\TFO.FAIT.Share\#C01_프로젝트\안산 MES 산출물\02.프로젝트구현(IM)\300. 설계단계(DES)\360. 외부인터페이스설계\362. 설비 인터페이스설계\OPC Server 설정 프로젝트 파일\Hefei\jre7-i586\lib")</f>
        <v>\\10.12.11.20\TFO.FAIT.Share\#C01_프로젝트\안산 MES 산출물\02.프로젝트구현(IM)\300. 설계단계(DES)\360. 외부인터페이스설계\362. 설비 인터페이스설계\OPC Server 설정 프로젝트 파일\Hefei\jre7-i586\lib</v>
      </c>
    </row>
    <row r="2317" spans="1:1" x14ac:dyDescent="0.4">
      <c r="A2317" t="str">
        <f>HYPERLINK("\\10.12.11.20\TFO.FAIT.Share\#C01_프로젝트\안산 MES 산출물\02.프로젝트구현(IM)\300. 설계단계(DES)\360. 외부인터페이스설계\362. 설비 인터페이스설계\OPC Server 설정 프로젝트 파일\Hefei\jre7-i586\bin\client")</f>
        <v>\\10.12.11.20\TFO.FAIT.Share\#C01_프로젝트\안산 MES 산출물\02.프로젝트구현(IM)\300. 설계단계(DES)\360. 외부인터페이스설계\362. 설비 인터페이스설계\OPC Server 설정 프로젝트 파일\Hefei\jre7-i586\bin\client</v>
      </c>
    </row>
    <row r="2318" spans="1:1" x14ac:dyDescent="0.4">
      <c r="A2318" t="str">
        <f>HYPERLINK("\\10.12.11.20\TFO.FAIT.Share\#C01_프로젝트\안산 MES 산출물\02.프로젝트구현(IM)\300. 설계단계(DES)\360. 외부인터페이스설계\362. 설비 인터페이스설계\OPC Server 설정 프로젝트 파일\Hefei\jre7-i586\bin\dtplugin")</f>
        <v>\\10.12.11.20\TFO.FAIT.Share\#C01_프로젝트\안산 MES 산출물\02.프로젝트구현(IM)\300. 설계단계(DES)\360. 외부인터페이스설계\362. 설비 인터페이스설계\OPC Server 설정 프로젝트 파일\Hefei\jre7-i586\bin\dtplugin</v>
      </c>
    </row>
    <row r="2319" spans="1:1" x14ac:dyDescent="0.4">
      <c r="A2319" t="str">
        <f>HYPERLINK("\\10.12.11.20\TFO.FAIT.Share\#C01_프로젝트\안산 MES 산출물\02.프로젝트구현(IM)\300. 설계단계(DES)\360. 외부인터페이스설계\362. 설비 인터페이스설계\OPC Server 설정 프로젝트 파일\Hefei\jre7-i586\bin\plugin2")</f>
        <v>\\10.12.11.20\TFO.FAIT.Share\#C01_프로젝트\안산 MES 산출물\02.프로젝트구현(IM)\300. 설계단계(DES)\360. 외부인터페이스설계\362. 설비 인터페이스설계\OPC Server 설정 프로젝트 파일\Hefei\jre7-i586\bin\plugin2</v>
      </c>
    </row>
    <row r="2320" spans="1:1" x14ac:dyDescent="0.4">
      <c r="A2320" t="str">
        <f>HYPERLINK("\\10.12.11.20\TFO.FAIT.Share\#C01_프로젝트\안산 MES 산출물\02.프로젝트구현(IM)\300. 설계단계(DES)\360. 외부인터페이스설계\362. 설비 인터페이스설계\OPC Server 설정 프로젝트 파일\Hefei\jre7-i586\lib\applet")</f>
        <v>\\10.12.11.20\TFO.FAIT.Share\#C01_프로젝트\안산 MES 산출물\02.프로젝트구현(IM)\300. 설계단계(DES)\360. 외부인터페이스설계\362. 설비 인터페이스설계\OPC Server 설정 프로젝트 파일\Hefei\jre7-i586\lib\applet</v>
      </c>
    </row>
    <row r="2321" spans="1:1" x14ac:dyDescent="0.4">
      <c r="A2321" t="str">
        <f>HYPERLINK("\\10.12.11.20\TFO.FAIT.Share\#C01_프로젝트\안산 MES 산출물\02.프로젝트구현(IM)\300. 설계단계(DES)\360. 외부인터페이스설계\362. 설비 인터페이스설계\OPC Server 설정 프로젝트 파일\Hefei\jre7-i586\lib\cmm")</f>
        <v>\\10.12.11.20\TFO.FAIT.Share\#C01_프로젝트\안산 MES 산출물\02.프로젝트구현(IM)\300. 설계단계(DES)\360. 외부인터페이스설계\362. 설비 인터페이스설계\OPC Server 설정 프로젝트 파일\Hefei\jre7-i586\lib\cmm</v>
      </c>
    </row>
    <row r="2322" spans="1:1" x14ac:dyDescent="0.4">
      <c r="A2322" t="str">
        <f>HYPERLINK("\\10.12.11.20\TFO.FAIT.Share\#C01_프로젝트\안산 MES 산출물\02.프로젝트구현(IM)\300. 설계단계(DES)\360. 외부인터페이스설계\362. 설비 인터페이스설계\OPC Server 설정 프로젝트 파일\Hefei\jre7-i586\lib\deploy")</f>
        <v>\\10.12.11.20\TFO.FAIT.Share\#C01_프로젝트\안산 MES 산출물\02.프로젝트구현(IM)\300. 설계단계(DES)\360. 외부인터페이스설계\362. 설비 인터페이스설계\OPC Server 설정 프로젝트 파일\Hefei\jre7-i586\lib\deploy</v>
      </c>
    </row>
    <row r="2323" spans="1:1" x14ac:dyDescent="0.4">
      <c r="A2323" t="str">
        <f>HYPERLINK("\\10.12.11.20\TFO.FAIT.Share\#C01_프로젝트\안산 MES 산출물\02.프로젝트구현(IM)\300. 설계단계(DES)\360. 외부인터페이스설계\362. 설비 인터페이스설계\OPC Server 설정 프로젝트 파일\Hefei\jre7-i586\lib\ext")</f>
        <v>\\10.12.11.20\TFO.FAIT.Share\#C01_프로젝트\안산 MES 산출물\02.프로젝트구현(IM)\300. 설계단계(DES)\360. 외부인터페이스설계\362. 설비 인터페이스설계\OPC Server 설정 프로젝트 파일\Hefei\jre7-i586\lib\ext</v>
      </c>
    </row>
    <row r="2324" spans="1:1" x14ac:dyDescent="0.4">
      <c r="A2324" t="str">
        <f>HYPERLINK("\\10.12.11.20\TFO.FAIT.Share\#C01_프로젝트\안산 MES 산출물\02.프로젝트구현(IM)\300. 설계단계(DES)\360. 외부인터페이스설계\362. 설비 인터페이스설계\OPC Server 설정 프로젝트 파일\Hefei\jre7-i586\lib\fonts")</f>
        <v>\\10.12.11.20\TFO.FAIT.Share\#C01_프로젝트\안산 MES 산출물\02.프로젝트구현(IM)\300. 설계단계(DES)\360. 외부인터페이스설계\362. 설비 인터페이스설계\OPC Server 설정 프로젝트 파일\Hefei\jre7-i586\lib\fonts</v>
      </c>
    </row>
    <row r="2325" spans="1:1" x14ac:dyDescent="0.4">
      <c r="A2325" t="str">
        <f>HYPERLINK("\\10.12.11.20\TFO.FAIT.Share\#C01_프로젝트\안산 MES 산출물\02.프로젝트구현(IM)\300. 설계단계(DES)\360. 외부인터페이스설계\362. 설비 인터페이스설계\OPC Server 설정 프로젝트 파일\Hefei\jre7-i586\lib\i386")</f>
        <v>\\10.12.11.20\TFO.FAIT.Share\#C01_프로젝트\안산 MES 산출물\02.프로젝트구현(IM)\300. 설계단계(DES)\360. 외부인터페이스설계\362. 설비 인터페이스설계\OPC Server 설정 프로젝트 파일\Hefei\jre7-i586\lib\i386</v>
      </c>
    </row>
    <row r="2326" spans="1:1" x14ac:dyDescent="0.4">
      <c r="A2326" t="str">
        <f>HYPERLINK("\\10.12.11.20\TFO.FAIT.Share\#C01_프로젝트\안산 MES 산출물\02.프로젝트구현(IM)\300. 설계단계(DES)\360. 외부인터페이스설계\362. 설비 인터페이스설계\OPC Server 설정 프로젝트 파일\Hefei\jre7-i586\lib\images")</f>
        <v>\\10.12.11.20\TFO.FAIT.Share\#C01_프로젝트\안산 MES 산출물\02.프로젝트구현(IM)\300. 설계단계(DES)\360. 외부인터페이스설계\362. 설비 인터페이스설계\OPC Server 설정 프로젝트 파일\Hefei\jre7-i586\lib\images</v>
      </c>
    </row>
    <row r="2327" spans="1:1" x14ac:dyDescent="0.4">
      <c r="A2327" t="str">
        <f>HYPERLINK("\\10.12.11.20\TFO.FAIT.Share\#C01_프로젝트\안산 MES 산출물\02.프로젝트구현(IM)\300. 설계단계(DES)\360. 외부인터페이스설계\362. 설비 인터페이스설계\OPC Server 설정 프로젝트 파일\Hefei\jre7-i586\lib\jfr")</f>
        <v>\\10.12.11.20\TFO.FAIT.Share\#C01_프로젝트\안산 MES 산출물\02.프로젝트구현(IM)\300. 설계단계(DES)\360. 외부인터페이스설계\362. 설비 인터페이스설계\OPC Server 설정 프로젝트 파일\Hefei\jre7-i586\lib\jfr</v>
      </c>
    </row>
    <row r="2328" spans="1:1" x14ac:dyDescent="0.4">
      <c r="A2328" t="str">
        <f>HYPERLINK("\\10.12.11.20\TFO.FAIT.Share\#C01_프로젝트\안산 MES 산출물\02.프로젝트구현(IM)\300. 설계단계(DES)\360. 외부인터페이스설계\362. 설비 인터페이스설계\OPC Server 설정 프로젝트 파일\Hefei\jre7-i586\lib\management")</f>
        <v>\\10.12.11.20\TFO.FAIT.Share\#C01_프로젝트\안산 MES 산출물\02.프로젝트구현(IM)\300. 설계단계(DES)\360. 외부인터페이스설계\362. 설비 인터페이스설계\OPC Server 설정 프로젝트 파일\Hefei\jre7-i586\lib\management</v>
      </c>
    </row>
    <row r="2329" spans="1:1" x14ac:dyDescent="0.4">
      <c r="A2329" t="str">
        <f>HYPERLINK("\\10.12.11.20\TFO.FAIT.Share\#C01_프로젝트\안산 MES 산출물\02.프로젝트구현(IM)\300. 설계단계(DES)\360. 외부인터페이스설계\362. 설비 인터페이스설계\OPC Server 설정 프로젝트 파일\Hefei\jre7-i586\lib\security")</f>
        <v>\\10.12.11.20\TFO.FAIT.Share\#C01_프로젝트\안산 MES 산출물\02.프로젝트구현(IM)\300. 설계단계(DES)\360. 외부인터페이스설계\362. 설비 인터페이스설계\OPC Server 설정 프로젝트 파일\Hefei\jre7-i586\lib\security</v>
      </c>
    </row>
    <row r="2330" spans="1:1" x14ac:dyDescent="0.4">
      <c r="A2330" t="str">
        <f>HYPERLINK("\\10.12.11.20\TFO.FAIT.Share\#C01_프로젝트\안산 MES 산출물\02.프로젝트구현(IM)\300. 설계단계(DES)\360. 외부인터페이스설계\362. 설비 인터페이스설계\OPC Server 설정 프로젝트 파일\Hefei\jre7-i586\lib\zi")</f>
        <v>\\10.12.11.20\TFO.FAIT.Share\#C01_프로젝트\안산 MES 산출물\02.프로젝트구현(IM)\300. 설계단계(DES)\360. 외부인터페이스설계\362. 설비 인터페이스설계\OPC Server 설정 프로젝트 파일\Hefei\jre7-i586\lib\zi</v>
      </c>
    </row>
    <row r="2331" spans="1:1" x14ac:dyDescent="0.4">
      <c r="A2331" t="str">
        <f>HYPERLINK("\\10.12.11.20\TFO.FAIT.Share\#C01_프로젝트\안산 MES 산출물\02.프로젝트구현(IM)\300. 설계단계(DES)\360. 외부인터페이스설계\362. 설비 인터페이스설계\OPC Server 설정 프로젝트 파일\Hefei\jre7-i586\lib\deploy\jqs")</f>
        <v>\\10.12.11.20\TFO.FAIT.Share\#C01_프로젝트\안산 MES 산출물\02.프로젝트구현(IM)\300. 설계단계(DES)\360. 외부인터페이스설계\362. 설비 인터페이스설계\OPC Server 설정 프로젝트 파일\Hefei\jre7-i586\lib\deploy\jqs</v>
      </c>
    </row>
    <row r="2332" spans="1:1" x14ac:dyDescent="0.4">
      <c r="A2332" t="str">
        <f>HYPERLINK("\\10.12.11.20\TFO.FAIT.Share\#C01_프로젝트\안산 MES 산출물\02.프로젝트구현(IM)\300. 설계단계(DES)\360. 외부인터페이스설계\362. 설비 인터페이스설계\OPC Server 설정 프로젝트 파일\Hefei\jre7-i586\lib\images\cursors")</f>
        <v>\\10.12.11.20\TFO.FAIT.Share\#C01_프로젝트\안산 MES 산출물\02.프로젝트구현(IM)\300. 설계단계(DES)\360. 외부인터페이스설계\362. 설비 인터페이스설계\OPC Server 설정 프로젝트 파일\Hefei\jre7-i586\lib\images\cursors</v>
      </c>
    </row>
    <row r="2333" spans="1:1" x14ac:dyDescent="0.4">
      <c r="A2333" t="str">
        <f>HYPERLINK("\\10.12.11.20\TFO.FAIT.Share\#C01_프로젝트\안산 MES 산출물\02.프로젝트구현(IM)\300. 설계단계(DES)\360. 외부인터페이스설계\362. 설비 인터페이스설계\OPC Server 설정 프로젝트 파일\Hefei\jre7-i586\lib\zi\Africa")</f>
        <v>\\10.12.11.20\TFO.FAIT.Share\#C01_프로젝트\안산 MES 산출물\02.프로젝트구현(IM)\300. 설계단계(DES)\360. 외부인터페이스설계\362. 설비 인터페이스설계\OPC Server 설정 프로젝트 파일\Hefei\jre7-i586\lib\zi\Africa</v>
      </c>
    </row>
    <row r="2334" spans="1:1" x14ac:dyDescent="0.4">
      <c r="A2334" t="str">
        <f>HYPERLINK("\\10.12.11.20\TFO.FAIT.Share\#C01_프로젝트\안산 MES 산출물\02.프로젝트구현(IM)\300. 설계단계(DES)\360. 외부인터페이스설계\362. 설비 인터페이스설계\OPC Server 설정 프로젝트 파일\Hefei\jre7-i586\lib\zi\America")</f>
        <v>\\10.12.11.20\TFO.FAIT.Share\#C01_프로젝트\안산 MES 산출물\02.프로젝트구현(IM)\300. 설계단계(DES)\360. 외부인터페이스설계\362. 설비 인터페이스설계\OPC Server 설정 프로젝트 파일\Hefei\jre7-i586\lib\zi\America</v>
      </c>
    </row>
    <row r="2335" spans="1:1" x14ac:dyDescent="0.4">
      <c r="A2335" t="str">
        <f>HYPERLINK("\\10.12.11.20\TFO.FAIT.Share\#C01_프로젝트\안산 MES 산출물\02.프로젝트구현(IM)\300. 설계단계(DES)\360. 외부인터페이스설계\362. 설비 인터페이스설계\OPC Server 설정 프로젝트 파일\Hefei\jre7-i586\lib\zi\Antarctica")</f>
        <v>\\10.12.11.20\TFO.FAIT.Share\#C01_프로젝트\안산 MES 산출물\02.프로젝트구현(IM)\300. 설계단계(DES)\360. 외부인터페이스설계\362. 설비 인터페이스설계\OPC Server 설정 프로젝트 파일\Hefei\jre7-i586\lib\zi\Antarctica</v>
      </c>
    </row>
    <row r="2336" spans="1:1" x14ac:dyDescent="0.4">
      <c r="A2336" t="str">
        <f>HYPERLINK("\\10.12.11.20\TFO.FAIT.Share\#C01_프로젝트\안산 MES 산출물\02.프로젝트구현(IM)\300. 설계단계(DES)\360. 외부인터페이스설계\362. 설비 인터페이스설계\OPC Server 설정 프로젝트 파일\Hefei\jre7-i586\lib\zi\Asia")</f>
        <v>\\10.12.11.20\TFO.FAIT.Share\#C01_프로젝트\안산 MES 산출물\02.프로젝트구현(IM)\300. 설계단계(DES)\360. 외부인터페이스설계\362. 설비 인터페이스설계\OPC Server 설정 프로젝트 파일\Hefei\jre7-i586\lib\zi\Asia</v>
      </c>
    </row>
    <row r="2337" spans="1:1" x14ac:dyDescent="0.4">
      <c r="A2337" t="str">
        <f>HYPERLINK("\\10.12.11.20\TFO.FAIT.Share\#C01_프로젝트\안산 MES 산출물\02.프로젝트구현(IM)\300. 설계단계(DES)\360. 외부인터페이스설계\362. 설비 인터페이스설계\OPC Server 설정 프로젝트 파일\Hefei\jre7-i586\lib\zi\Atlantic")</f>
        <v>\\10.12.11.20\TFO.FAIT.Share\#C01_프로젝트\안산 MES 산출물\02.프로젝트구현(IM)\300. 설계단계(DES)\360. 외부인터페이스설계\362. 설비 인터페이스설계\OPC Server 설정 프로젝트 파일\Hefei\jre7-i586\lib\zi\Atlantic</v>
      </c>
    </row>
    <row r="2338" spans="1:1" x14ac:dyDescent="0.4">
      <c r="A2338" t="str">
        <f>HYPERLINK("\\10.12.11.20\TFO.FAIT.Share\#C01_프로젝트\안산 MES 산출물\02.프로젝트구현(IM)\300. 설계단계(DES)\360. 외부인터페이스설계\362. 설비 인터페이스설계\OPC Server 설정 프로젝트 파일\Hefei\jre7-i586\lib\zi\Australia")</f>
        <v>\\10.12.11.20\TFO.FAIT.Share\#C01_프로젝트\안산 MES 산출물\02.프로젝트구현(IM)\300. 설계단계(DES)\360. 외부인터페이스설계\362. 설비 인터페이스설계\OPC Server 설정 프로젝트 파일\Hefei\jre7-i586\lib\zi\Australia</v>
      </c>
    </row>
    <row r="2339" spans="1:1" x14ac:dyDescent="0.4">
      <c r="A2339" t="str">
        <f>HYPERLINK("\\10.12.11.20\TFO.FAIT.Share\#C01_프로젝트\안산 MES 산출물\02.프로젝트구현(IM)\300. 설계단계(DES)\360. 외부인터페이스설계\362. 설비 인터페이스설계\OPC Server 설정 프로젝트 파일\Hefei\jre7-i586\lib\zi\Etc")</f>
        <v>\\10.12.11.20\TFO.FAIT.Share\#C01_프로젝트\안산 MES 산출물\02.프로젝트구현(IM)\300. 설계단계(DES)\360. 외부인터페이스설계\362. 설비 인터페이스설계\OPC Server 설정 프로젝트 파일\Hefei\jre7-i586\lib\zi\Etc</v>
      </c>
    </row>
    <row r="2340" spans="1:1" x14ac:dyDescent="0.4">
      <c r="A2340" t="str">
        <f>HYPERLINK("\\10.12.11.20\TFO.FAIT.Share\#C01_프로젝트\안산 MES 산출물\02.프로젝트구현(IM)\300. 설계단계(DES)\360. 외부인터페이스설계\362. 설비 인터페이스설계\OPC Server 설정 프로젝트 파일\Hefei\jre7-i586\lib\zi\Europe")</f>
        <v>\\10.12.11.20\TFO.FAIT.Share\#C01_프로젝트\안산 MES 산출물\02.프로젝트구현(IM)\300. 설계단계(DES)\360. 외부인터페이스설계\362. 설비 인터페이스설계\OPC Server 설정 프로젝트 파일\Hefei\jre7-i586\lib\zi\Europe</v>
      </c>
    </row>
    <row r="2341" spans="1:1" x14ac:dyDescent="0.4">
      <c r="A2341" t="str">
        <f>HYPERLINK("\\10.12.11.20\TFO.FAIT.Share\#C01_프로젝트\안산 MES 산출물\02.프로젝트구현(IM)\300. 설계단계(DES)\360. 외부인터페이스설계\362. 설비 인터페이스설계\OPC Server 설정 프로젝트 파일\Hefei\jre7-i586\lib\zi\Indian")</f>
        <v>\\10.12.11.20\TFO.FAIT.Share\#C01_프로젝트\안산 MES 산출물\02.프로젝트구현(IM)\300. 설계단계(DES)\360. 외부인터페이스설계\362. 설비 인터페이스설계\OPC Server 설정 프로젝트 파일\Hefei\jre7-i586\lib\zi\Indian</v>
      </c>
    </row>
    <row r="2342" spans="1:1" x14ac:dyDescent="0.4">
      <c r="A2342" t="str">
        <f>HYPERLINK("\\10.12.11.20\TFO.FAIT.Share\#C01_프로젝트\안산 MES 산출물\02.프로젝트구현(IM)\300. 설계단계(DES)\360. 외부인터페이스설계\362. 설비 인터페이스설계\OPC Server 설정 프로젝트 파일\Hefei\jre7-i586\lib\zi\Pacific")</f>
        <v>\\10.12.11.20\TFO.FAIT.Share\#C01_프로젝트\안산 MES 산출물\02.프로젝트구현(IM)\300. 설계단계(DES)\360. 외부인터페이스설계\362. 설비 인터페이스설계\OPC Server 설정 프로젝트 파일\Hefei\jre7-i586\lib\zi\Pacific</v>
      </c>
    </row>
    <row r="2343" spans="1:1" x14ac:dyDescent="0.4">
      <c r="A2343" t="str">
        <f>HYPERLINK("\\10.12.11.20\TFO.FAIT.Share\#C01_프로젝트\안산 MES 산출물\02.프로젝트구현(IM)\300. 설계단계(DES)\360. 외부인터페이스설계\362. 설비 인터페이스설계\OPC Server 설정 프로젝트 파일\Hefei\jre7-i586\lib\zi\SystemV")</f>
        <v>\\10.12.11.20\TFO.FAIT.Share\#C01_프로젝트\안산 MES 산출물\02.프로젝트구현(IM)\300. 설계단계(DES)\360. 외부인터페이스설계\362. 설비 인터페이스설계\OPC Server 설정 프로젝트 파일\Hefei\jre7-i586\lib\zi\SystemV</v>
      </c>
    </row>
    <row r="2344" spans="1:1" x14ac:dyDescent="0.4">
      <c r="A2344" t="str">
        <f>HYPERLINK("\\10.12.11.20\TFO.FAIT.Share\#C01_프로젝트\안산 MES 산출물\02.프로젝트구현(IM)\300. 설계단계(DES)\360. 외부인터페이스설계\362. 설비 인터페이스설계\OPC Server 설정 프로젝트 파일\Hefei\jre7-i586\lib\zi\America\Argentina")</f>
        <v>\\10.12.11.20\TFO.FAIT.Share\#C01_프로젝트\안산 MES 산출물\02.프로젝트구현(IM)\300. 설계단계(DES)\360. 외부인터페이스설계\362. 설비 인터페이스설계\OPC Server 설정 프로젝트 파일\Hefei\jre7-i586\lib\zi\America\Argentina</v>
      </c>
    </row>
    <row r="2345" spans="1:1" x14ac:dyDescent="0.4">
      <c r="A2345" t="str">
        <f>HYPERLINK("\\10.12.11.20\TFO.FAIT.Share\#C01_프로젝트\안산 MES 산출물\02.프로젝트구현(IM)\300. 설계단계(DES)\360. 외부인터페이스설계\362. 설비 인터페이스설계\OPC Server 설정 프로젝트 파일\Hefei\jre7-i586\lib\zi\America\Indiana")</f>
        <v>\\10.12.11.20\TFO.FAIT.Share\#C01_프로젝트\안산 MES 산출물\02.프로젝트구현(IM)\300. 설계단계(DES)\360. 외부인터페이스설계\362. 설비 인터페이스설계\OPC Server 설정 프로젝트 파일\Hefei\jre7-i586\lib\zi\America\Indiana</v>
      </c>
    </row>
    <row r="2346" spans="1:1" x14ac:dyDescent="0.4">
      <c r="A2346" t="str">
        <f>HYPERLINK("\\10.12.11.20\TFO.FAIT.Share\#C01_프로젝트\안산 MES 산출물\02.프로젝트구현(IM)\300. 설계단계(DES)\360. 외부인터페이스설계\362. 설비 인터페이스설계\OPC Server 설정 프로젝트 파일\Hefei\jre7-i586\lib\zi\America\Kentucky")</f>
        <v>\\10.12.11.20\TFO.FAIT.Share\#C01_프로젝트\안산 MES 산출물\02.프로젝트구현(IM)\300. 설계단계(DES)\360. 외부인터페이스설계\362. 설비 인터페이스설계\OPC Server 설정 프로젝트 파일\Hefei\jre7-i586\lib\zi\America\Kentucky</v>
      </c>
    </row>
    <row r="2347" spans="1:1" x14ac:dyDescent="0.4">
      <c r="A2347" t="str">
        <f>HYPERLINK("\\10.12.11.20\TFO.FAIT.Share\#C01_프로젝트\안산 MES 산출물\02.프로젝트구현(IM)\300. 설계단계(DES)\360. 외부인터페이스설계\362. 설비 인터페이스설계\OPC Server 설정 프로젝트 파일\Hefei\jre7-i586\lib\zi\America\North_Dakota")</f>
        <v>\\10.12.11.20\TFO.FAIT.Share\#C01_프로젝트\안산 MES 산출물\02.프로젝트구현(IM)\300. 설계단계(DES)\360. 외부인터페이스설계\362. 설비 인터페이스설계\OPC Server 설정 프로젝트 파일\Hefei\jre7-i586\lib\zi\America\North_Dakota</v>
      </c>
    </row>
    <row r="2348" spans="1:1" x14ac:dyDescent="0.4">
      <c r="A2348" t="str">
        <f>HYPERLINK("\\10.12.11.20\TFO.FAIT.Share\#C01_프로젝트\안산 MES 산출물\02.프로젝트구현(IM)\300. 설계단계(DES)\360. 외부인터페이스설계\362. 설비 인터페이스설계\OPC Server 설정 프로젝트 파일\Hefei\pang-apps-opc-da-io-master\bin")</f>
        <v>\\10.12.11.20\TFO.FAIT.Share\#C01_프로젝트\안산 MES 산출물\02.프로젝트구현(IM)\300. 설계단계(DES)\360. 외부인터페이스설계\362. 설비 인터페이스설계\OPC Server 설정 프로젝트 파일\Hefei\pang-apps-opc-da-io-master\bin</v>
      </c>
    </row>
    <row r="2349" spans="1:1" x14ac:dyDescent="0.4">
      <c r="A2349" t="str">
        <f>HYPERLINK("\\10.12.11.20\TFO.FAIT.Share\#C01_프로젝트\안산 MES 산출물\02.프로젝트구현(IM)\300. 설계단계(DES)\360. 외부인터페이스설계\362. 설비 인터페이스설계\OPC Server 설정 프로젝트 파일\Hefei\pang-apps-opc-da-io-master\conf")</f>
        <v>\\10.12.11.20\TFO.FAIT.Share\#C01_프로젝트\안산 MES 산출물\02.프로젝트구현(IM)\300. 설계단계(DES)\360. 외부인터페이스설계\362. 설비 인터페이스설계\OPC Server 설정 프로젝트 파일\Hefei\pang-apps-opc-da-io-master\conf</v>
      </c>
    </row>
    <row r="2350" spans="1:1" x14ac:dyDescent="0.4">
      <c r="A2350" t="str">
        <f>HYPERLINK("\\10.12.11.20\TFO.FAIT.Share\#C01_프로젝트\안산 MES 산출물\02.프로젝트구현(IM)\300. 설계단계(DES)\360. 외부인터페이스설계\362. 설비 인터페이스설계\OPC Server 설정 프로젝트 파일\Hefei\pang-apps-opc-da-io-master\libs")</f>
        <v>\\10.12.11.20\TFO.FAIT.Share\#C01_프로젝트\안산 MES 산출물\02.프로젝트구현(IM)\300. 설계단계(DES)\360. 외부인터페이스설계\362. 설비 인터페이스설계\OPC Server 설정 프로젝트 파일\Hefei\pang-apps-opc-da-io-master\libs</v>
      </c>
    </row>
    <row r="2351" spans="1:1" x14ac:dyDescent="0.4">
      <c r="A2351" t="str">
        <f>HYPERLINK("\\10.12.11.20\TFO.FAIT.Share\#C01_프로젝트\안산 MES 산출물\02.프로젝트구현(IM)\300. 설계단계(DES)\360. 외부인터페이스설계\362. 설비 인터페이스설계\OPC Server 설정 프로젝트 파일\Hefei\pang-apps-opc-da-io-master\conf\javafish")</f>
        <v>\\10.12.11.20\TFO.FAIT.Share\#C01_프로젝트\안산 MES 산출물\02.프로젝트구현(IM)\300. 설계단계(DES)\360. 외부인터페이스설계\362. 설비 인터페이스설계\OPC Server 설정 프로젝트 파일\Hefei\pang-apps-opc-da-io-master\conf\javafish</v>
      </c>
    </row>
    <row r="2352" spans="1:1" x14ac:dyDescent="0.4">
      <c r="A2352" t="str">
        <f>HYPERLINK("\\10.12.11.20\TFO.FAIT.Share\#C01_프로젝트\안산 MES 산출물\02.프로젝트구현(IM)\300. 설계단계(DES)\360. 외부인터페이스설계\362. 설비 인터페이스설계\OPC Server 설정 프로젝트 파일\Hefei\pang-apps-opc-da-io-master\conf\javafish\clients")</f>
        <v>\\10.12.11.20\TFO.FAIT.Share\#C01_프로젝트\안산 MES 산출물\02.프로젝트구현(IM)\300. 설계단계(DES)\360. 외부인터페이스설계\362. 설비 인터페이스설계\OPC Server 설정 프로젝트 파일\Hefei\pang-apps-opc-da-io-master\conf\javafish\clients</v>
      </c>
    </row>
    <row r="2353" spans="1:1" x14ac:dyDescent="0.4">
      <c r="A2353" t="str">
        <f>HYPERLINK("\\10.12.11.20\TFO.FAIT.Share\#C01_프로젝트\안산 MES 산출물\02.프로젝트구현(IM)\300. 설계단계(DES)\360. 외부인터페이스설계\362. 설비 인터페이스설계\OPC Server 설정 프로젝트 파일\Hefei\pang-apps-opc-da-io-master\conf\javafish\clients\opc")</f>
        <v>\\10.12.11.20\TFO.FAIT.Share\#C01_프로젝트\안산 MES 산출물\02.프로젝트구현(IM)\300. 설계단계(DES)\360. 외부인터페이스설계\362. 설비 인터페이스설계\OPC Server 설정 프로젝트 파일\Hefei\pang-apps-opc-da-io-master\conf\javafish\clients\opc</v>
      </c>
    </row>
    <row r="2354" spans="1:1" x14ac:dyDescent="0.4">
      <c r="A2354" t="str">
        <f>HYPERLINK("\\10.12.11.20\TFO.FAIT.Share\#C01_프로젝트\안산 MES 산출물\02.프로젝트구현(IM)\300. 설계단계(DES)\360. 외부인터페이스설계\362. 설비 인터페이스설계\OPC Server 설정 프로젝트 파일\Hefei\pang-apps-opc-da-io-master\conf\javafish\clients\opc\lang")</f>
        <v>\\10.12.11.20\TFO.FAIT.Share\#C01_프로젝트\안산 MES 산출물\02.프로젝트구현(IM)\300. 설계단계(DES)\360. 외부인터페이스설계\362. 설비 인터페이스설계\OPC Server 설정 프로젝트 파일\Hefei\pang-apps-opc-da-io-master\conf\javafish\clients\opc\lang</v>
      </c>
    </row>
    <row r="2355" spans="1:1" x14ac:dyDescent="0.4">
      <c r="A2355" t="str">
        <f>HYPERLINK("\\10.12.11.20\TFO.FAIT.Share\#C01_프로젝트\안산 MES 산출물\02.프로젝트구현(IM)\300. 설계단계(DES)\360. 외부인터페이스설계\362. 설비 인터페이스설계\OPC Server 설정 프로젝트 파일\설비별 태그 등록\N-DRAWING")</f>
        <v>\\10.12.11.20\TFO.FAIT.Share\#C01_프로젝트\안산 MES 산출물\02.프로젝트구현(IM)\300. 설계단계(DES)\360. 외부인터페이스설계\362. 설비 인터페이스설계\OPC Server 설정 프로젝트 파일\설비별 태그 등록\N-DRAWING</v>
      </c>
    </row>
    <row r="2356" spans="1:1" x14ac:dyDescent="0.4">
      <c r="A2356" t="str">
        <f>HYPERLINK("\\10.12.11.20\TFO.FAIT.Share\#C01_프로젝트\안산 MES 산출물\02.프로젝트구현(IM)\300. 설계단계(DES)\360. 외부인터페이스설계\362. 설비 인터페이스설계\OPC Server 설정 프로젝트 파일\설비별 태그 등록\OVD")</f>
        <v>\\10.12.11.20\TFO.FAIT.Share\#C01_프로젝트\안산 MES 산출물\02.프로젝트구현(IM)\300. 설계단계(DES)\360. 외부인터페이스설계\362. 설비 인터페이스설계\OPC Server 설정 프로젝트 파일\설비별 태그 등록\OVD</v>
      </c>
    </row>
    <row r="2357" spans="1:1" x14ac:dyDescent="0.4">
      <c r="A2357" t="str">
        <f>HYPERLINK("\\10.12.11.20\TFO.FAIT.Share\#C01_프로젝트\안산 MES 산출물\02.프로젝트구현(IM)\300. 설계단계(DES)\360. 외부인터페이스설계\362. 설비 인터페이스설계\OPC Server 설정 프로젝트 파일\설비별 태그 등록\T-DRAWING")</f>
        <v>\\10.12.11.20\TFO.FAIT.Share\#C01_프로젝트\안산 MES 산출물\02.프로젝트구현(IM)\300. 설계단계(DES)\360. 외부인터페이스설계\362. 설비 인터페이스설계\OPC Server 설정 프로젝트 파일\설비별 태그 등록\T-DRAWING</v>
      </c>
    </row>
    <row r="2358" spans="1:1" x14ac:dyDescent="0.4">
      <c r="A2358" t="str">
        <f>HYPERLINK("\\10.12.11.20\TFO.FAIT.Share\#C01_프로젝트\안산 MES 산출물\02.프로젝트구현(IM)\300. 설계단계(DES)\360. 외부인터페이스설계\362. 설비 인터페이스설계\OPC서버 설정 매뉴얼\Serial-To-Ethernet 라이선스")</f>
        <v>\\10.12.11.20\TFO.FAIT.Share\#C01_프로젝트\안산 MES 산출물\02.프로젝트구현(IM)\300. 설계단계(DES)\360. 외부인터페이스설계\362. 설비 인터페이스설계\OPC서버 설정 매뉴얼\Serial-To-Ethernet 라이선스</v>
      </c>
    </row>
    <row r="2359" spans="1:1" x14ac:dyDescent="0.4">
      <c r="A2359" t="str">
        <f>HYPERLINK("\\10.12.11.20\TFO.FAIT.Share\#C01_프로젝트\안산 MES 산출물\02.프로젝트구현(IM)\300. 설계단계(DES)\360. 외부인터페이스설계\362. 설비 인터페이스설계\OPC서버 설정 매뉴얼\다케비씨 라이선스")</f>
        <v>\\10.12.11.20\TFO.FAIT.Share\#C01_프로젝트\안산 MES 산출물\02.프로젝트구현(IM)\300. 설계단계(DES)\360. 외부인터페이스설계\362. 설비 인터페이스설계\OPC서버 설정 매뉴얼\다케비씨 라이선스</v>
      </c>
    </row>
    <row r="2360" spans="1:1" x14ac:dyDescent="0.4">
      <c r="A2360" t="str">
        <f>HYPERLINK("\\10.12.11.20\TFO.FAIT.Share\#C01_프로젝트\안산 MES 산출물\02.프로젝트구현(IM)\300. 설계단계(DES)\360. 외부인터페이스설계\362. 설비 인터페이스설계\OPC서버 설정 매뉴얼\매뉴얼 워드원본")</f>
        <v>\\10.12.11.20\TFO.FAIT.Share\#C01_프로젝트\안산 MES 산출물\02.프로젝트구현(IM)\300. 설계단계(DES)\360. 외부인터페이스설계\362. 설비 인터페이스설계\OPC서버 설정 매뉴얼\매뉴얼 워드원본</v>
      </c>
    </row>
    <row r="2361" spans="1:1" x14ac:dyDescent="0.4">
      <c r="A2361" t="str">
        <f>HYPERLINK("\\10.12.11.20\TFO.FAIT.Share\#C01_프로젝트\안산 MES 산출물\02.프로젝트구현(IM)\300. 설계단계(DES)\360. 외부인터페이스설계\362. 설비 인터페이스설계\PLC to OPC 연결 가이드\AB PLC")</f>
        <v>\\10.12.11.20\TFO.FAIT.Share\#C01_프로젝트\안산 MES 산출물\02.프로젝트구현(IM)\300. 설계단계(DES)\360. 외부인터페이스설계\362. 설비 인터페이스설계\PLC to OPC 연결 가이드\AB PLC</v>
      </c>
    </row>
    <row r="2362" spans="1:1" x14ac:dyDescent="0.4">
      <c r="A2362" t="str">
        <f>HYPERLINK("\\10.12.11.20\TFO.FAIT.Share\#C01_프로젝트\안산 MES 산출물\02.프로젝트구현(IM)\300. 설계단계(DES)\360. 외부인터페이스설계\362. 설비 인터페이스설계\PLC to OPC 연결 가이드\AB PLC (통딩) 네트워크 설정 가이드")</f>
        <v>\\10.12.11.20\TFO.FAIT.Share\#C01_프로젝트\안산 MES 산출물\02.프로젝트구현(IM)\300. 설계단계(DES)\360. 외부인터페이스설계\362. 설비 인터페이스설계\PLC to OPC 연결 가이드\AB PLC (통딩) 네트워크 설정 가이드</v>
      </c>
    </row>
    <row r="2363" spans="1:1" x14ac:dyDescent="0.4">
      <c r="A2363" t="str">
        <f>HYPERLINK("\\10.12.11.20\TFO.FAIT.Share\#C01_프로젝트\안산 MES 산출물\02.프로젝트구현(IM)\300. 설계단계(DES)\360. 외부인터페이스설계\362. 설비 인터페이스설계\PLC to OPC 연결 가이드\Hefei Tongding PLC 연결 가이드")</f>
        <v>\\10.12.11.20\TFO.FAIT.Share\#C01_프로젝트\안산 MES 산출물\02.프로젝트구현(IM)\300. 설계단계(DES)\360. 외부인터페이스설계\362. 설비 인터페이스설계\PLC to OPC 연결 가이드\Hefei Tongding PLC 연결 가이드</v>
      </c>
    </row>
    <row r="2364" spans="1:1" x14ac:dyDescent="0.4">
      <c r="A2364" t="str">
        <f>HYPERLINK("\\10.12.11.20\TFO.FAIT.Share\#C01_프로젝트\안산 MES 산출물\02.프로젝트구현(IM)\300. 설계단계(DES)\360. 외부인터페이스설계\362. 설비 인터페이스설계\PLC to OPC 연결 가이드\Kepware 기반 PLC 연결 가이드")</f>
        <v>\\10.12.11.20\TFO.FAIT.Share\#C01_프로젝트\안산 MES 산출물\02.프로젝트구현(IM)\300. 설계단계(DES)\360. 외부인터페이스설계\362. 설비 인터페이스설계\PLC to OPC 연결 가이드\Kepware 기반 PLC 연결 가이드</v>
      </c>
    </row>
    <row r="2365" spans="1:1" x14ac:dyDescent="0.4">
      <c r="A2365" t="str">
        <f>HYPERLINK("\\10.12.11.20\TFO.FAIT.Share\#C01_프로젝트\안산 MES 산출물\02.프로젝트구현(IM)\300. 설계단계(DES)\360. 외부인터페이스설계\362. 설비 인터페이스설계\PLC to OPC 연결 가이드\MEDEK PLC 연결 가이드")</f>
        <v>\\10.12.11.20\TFO.FAIT.Share\#C01_프로젝트\안산 MES 산출물\02.프로젝트구현(IM)\300. 설계단계(DES)\360. 외부인터페이스설계\362. 설비 인터페이스설계\PLC to OPC 연결 가이드\MEDEK PLC 연결 가이드</v>
      </c>
    </row>
    <row r="2366" spans="1:1" x14ac:dyDescent="0.4">
      <c r="A2366" t="str">
        <f>HYPERLINK("\\10.12.11.20\TFO.FAIT.Share\#C01_프로젝트\안산 MES 산출물\02.프로젝트구현(IM)\300. 설계단계(DES)\360. 외부인터페이스설계\362. 설비 인터페이스설계\PLC to OPC 연결 가이드\OVAD")</f>
        <v>\\10.12.11.20\TFO.FAIT.Share\#C01_프로젝트\안산 MES 산출물\02.프로젝트구현(IM)\300. 설계단계(DES)\360. 외부인터페이스설계\362. 설비 인터페이스설계\PLC to OPC 연결 가이드\OVAD</v>
      </c>
    </row>
    <row r="2367" spans="1:1" x14ac:dyDescent="0.4">
      <c r="A2367" t="str">
        <f>HYPERLINK("\\10.12.11.20\TFO.FAIT.Share\#C01_프로젝트\안산 MES 산출물\02.프로젝트구현(IM)\300. 설계단계(DES)\360. 외부인터페이스설계\362. 설비 인터페이스설계\PLC to OPC 연결 가이드\Serial To Ethernet")</f>
        <v>\\10.12.11.20\TFO.FAIT.Share\#C01_프로젝트\안산 MES 산출물\02.프로젝트구현(IM)\300. 설계단계(DES)\360. 외부인터페이스설계\362. 설비 인터페이스설계\PLC to OPC 연결 가이드\Serial To Ethernet</v>
      </c>
    </row>
    <row r="2368" spans="1:1" x14ac:dyDescent="0.4">
      <c r="A2368" t="str">
        <f>HYPERLINK("\\10.12.11.20\TFO.FAIT.Share\#C01_프로젝트\안산 MES 산출물\02.프로젝트구현(IM)\300. 설계단계(DES)\360. 외부인터페이스설계\362. 설비 인터페이스설계\PLC to OPC 연결 가이드\YASKAWA PLC 연결 가이드")</f>
        <v>\\10.12.11.20\TFO.FAIT.Share\#C01_프로젝트\안산 MES 산출물\02.프로젝트구현(IM)\300. 설계단계(DES)\360. 외부인터페이스설계\362. 설비 인터페이스설계\PLC to OPC 연결 가이드\YASKAWA PLC 연결 가이드</v>
      </c>
    </row>
    <row r="2369" spans="1:1" x14ac:dyDescent="0.4">
      <c r="A2369" t="str">
        <f>HYPERLINK("\\10.12.11.20\TFO.FAIT.Share\#C01_프로젝트\안산 MES 산출물\02.프로젝트구현(IM)\300. 설계단계(DES)\360. 외부인터페이스설계\362. 설비 인터페이스설계\PLC to OPC 연결 가이드\YASKAWA PLC 연결 가이드\CP312 PLC 설정 가이드")</f>
        <v>\\10.12.11.20\TFO.FAIT.Share\#C01_프로젝트\안산 MES 산출물\02.프로젝트구현(IM)\300. 설계단계(DES)\360. 외부인터페이스설계\362. 설비 인터페이스설계\PLC to OPC 연결 가이드\YASKAWA PLC 연결 가이드\CP312 PLC 설정 가이드</v>
      </c>
    </row>
    <row r="2370" spans="1:1" x14ac:dyDescent="0.4">
      <c r="A2370" t="str">
        <f>HYPERLINK("\\10.12.11.20\TFO.FAIT.Share\#C01_프로젝트\안산 MES 산출물\02.프로젝트구현(IM)\300. 설계단계(DES)\360. 외부인터페이스설계\362. 설비 인터페이스설계\PLC to OPC 연결 가이드\YASKAWA PLC 연결 가이드\GL 시리즈 PLC 설정 가이드")</f>
        <v>\\10.12.11.20\TFO.FAIT.Share\#C01_프로젝트\안산 MES 산출물\02.프로젝트구현(IM)\300. 설계단계(DES)\360. 외부인터페이스설계\362. 설비 인터페이스설계\PLC to OPC 연결 가이드\YASKAWA PLC 연결 가이드\GL 시리즈 PLC 설정 가이드</v>
      </c>
    </row>
    <row r="2371" spans="1:1" x14ac:dyDescent="0.4">
      <c r="A2371" t="str">
        <f>HYPERLINK("\\10.12.11.20\TFO.FAIT.Share\#C01_프로젝트\안산 MES 산출물\02.프로젝트구현(IM)\300. 설계단계(DES)\360. 외부인터페이스설계\362. 설비 인터페이스설계\PLC to OPC 연결 가이드\YASKAWA PLC 연결 가이드\YASKAWA PLC 설정 가이드")</f>
        <v>\\10.12.11.20\TFO.FAIT.Share\#C01_프로젝트\안산 MES 산출물\02.프로젝트구현(IM)\300. 설계단계(DES)\360. 외부인터페이스설계\362. 설비 인터페이스설계\PLC to OPC 연결 가이드\YASKAWA PLC 연결 가이드\YASKAWA PLC 설정 가이드</v>
      </c>
    </row>
    <row r="2372" spans="1:1" x14ac:dyDescent="0.4">
      <c r="A2372" t="str">
        <f>HYPERLINK("\\10.12.11.20\TFO.FAIT.Share\#C01_프로젝트\안산 MES 산출물\02.프로젝트구현(IM)\300. 설계단계(DES)\360. 외부인터페이스설계\362. 설비 인터페이스설계\PLC-Address-Map\넥스트롬")</f>
        <v>\\10.12.11.20\TFO.FAIT.Share\#C01_프로젝트\안산 MES 산출물\02.프로젝트구현(IM)\300. 설계단계(DES)\360. 외부인터페이스설계\362. 설비 인터페이스설계\PLC-Address-Map\넥스트롬</v>
      </c>
    </row>
    <row r="2373" spans="1:1" x14ac:dyDescent="0.4">
      <c r="A2373" t="str">
        <f>HYPERLINK("\\10.12.11.20\TFO.FAIT.Share\#C01_프로젝트\안산 MES 산출물\02.프로젝트구현(IM)\300. 설계단계(DES)\360. 외부인터페이스설계\362. 설비 인터페이스설계\설비데이터 수집항목\DRAWING")</f>
        <v>\\10.12.11.20\TFO.FAIT.Share\#C01_프로젝트\안산 MES 산출물\02.프로젝트구현(IM)\300. 설계단계(DES)\360. 외부인터페이스설계\362. 설비 인터페이스설계\설비데이터 수집항목\DRAWING</v>
      </c>
    </row>
    <row r="2374" spans="1:1" x14ac:dyDescent="0.4">
      <c r="A2374" t="str">
        <f>HYPERLINK("\\10.12.11.20\TFO.FAIT.Share\#C01_프로젝트\안산 MES 산출물\02.프로젝트구현(IM)\300. 설계단계(DES)\360. 외부인터페이스설계\362. 설비 인터페이스설계\품질검사\qaData0809")</f>
        <v>\\10.12.11.20\TFO.FAIT.Share\#C01_프로젝트\안산 MES 산출물\02.프로젝트구현(IM)\300. 설계단계(DES)\360. 외부인터페이스설계\362. 설비 인터페이스설계\품질검사\qaData0809</v>
      </c>
    </row>
    <row r="2375" spans="1:1" x14ac:dyDescent="0.4">
      <c r="A2375" t="str">
        <f>HYPERLINK("\\10.12.11.20\TFO.FAIT.Share\#C01_프로젝트\안산 MES 산출물\02.프로젝트구현(IM)\300. 설계단계(DES)\360. 외부인터페이스설계\362. 설비 인터페이스설계\품질검사\QA_INSTALL_DEV")</f>
        <v>\\10.12.11.20\TFO.FAIT.Share\#C01_프로젝트\안산 MES 산출물\02.프로젝트구현(IM)\300. 설계단계(DES)\360. 외부인터페이스설계\362. 설비 인터페이스설계\품질검사\QA_INSTALL_DEV</v>
      </c>
    </row>
    <row r="2376" spans="1:1" x14ac:dyDescent="0.4">
      <c r="A2376" t="str">
        <f>HYPERLINK("\\10.12.11.20\TFO.FAIT.Share\#C01_프로젝트\안산 MES 산출물\02.프로젝트구현(IM)\300. 설계단계(DES)\360. 외부인터페이스설계\362. 설비 인터페이스설계\품질검사\QA_INSTALL_PRD")</f>
        <v>\\10.12.11.20\TFO.FAIT.Share\#C01_프로젝트\안산 MES 산출물\02.프로젝트구현(IM)\300. 설계단계(DES)\360. 외부인터페이스설계\362. 설비 인터페이스설계\품질검사\QA_INSTALL_PRD</v>
      </c>
    </row>
    <row r="2377" spans="1:1" x14ac:dyDescent="0.4">
      <c r="A2377" t="str">
        <f>HYPERLINK("\\10.12.11.20\TFO.FAIT.Share\#C01_프로젝트\안산 MES 산출물\02.프로젝트구현(IM)\300. 설계단계(DES)\360. 외부인터페이스설계\362. 설비 인터페이스설계\품질검사\qaData0809\CD500")</f>
        <v>\\10.12.11.20\TFO.FAIT.Share\#C01_프로젝트\안산 MES 산출물\02.프로젝트구현(IM)\300. 설계단계(DES)\360. 외부인터페이스설계\362. 설비 인터페이스설계\품질검사\qaData0809\CD500</v>
      </c>
    </row>
    <row r="2378" spans="1:1" x14ac:dyDescent="0.4">
      <c r="A2378" t="str">
        <f>HYPERLINK("\\10.12.11.20\TFO.FAIT.Share\#C01_프로젝트\안산 MES 산출물\02.프로젝트구현(IM)\300. 설계단계(DES)\360. 외부인터페이스설계\362. 설비 인터페이스설계\품질검사\qaData0809\FTB5550B")</f>
        <v>\\10.12.11.20\TFO.FAIT.Share\#C01_프로젝트\안산 MES 산출물\02.프로젝트구현(IM)\300. 설계단계(DES)\360. 외부인터페이스설계\362. 설비 인터페이스설계\품질검사\qaData0809\FTB5550B</v>
      </c>
    </row>
    <row r="2379" spans="1:1" x14ac:dyDescent="0.4">
      <c r="A2379" t="str">
        <f>HYPERLINK("\\10.12.11.20\TFO.FAIT.Share\#C01_프로젝트\안산 MES 산출물\02.프로젝트구현(IM)\300. 설계단계(DES)\360. 외부인터페이스설계\362. 설비 인터페이스설계\품질검사\qaData0809\PK2300")</f>
        <v>\\10.12.11.20\TFO.FAIT.Share\#C01_프로젝트\안산 MES 산출물\02.프로젝트구현(IM)\300. 설계단계(DES)\360. 외부인터페이스설계\362. 설비 인터페이스설계\품질검사\qaData0809\PK2300</v>
      </c>
    </row>
    <row r="2380" spans="1:1" x14ac:dyDescent="0.4">
      <c r="A2380" t="str">
        <f>HYPERLINK("\\10.12.11.20\TFO.FAIT.Share\#C01_프로젝트\안산 MES 산출물\02.프로젝트구현(IM)\300. 설계단계(DES)\360. 외부인터페이스설계\362. 설비 인터페이스설계\품질검사\qaData0809\PK2880")</f>
        <v>\\10.12.11.20\TFO.FAIT.Share\#C01_프로젝트\안산 MES 산출물\02.프로젝트구현(IM)\300. 설계단계(DES)\360. 외부인터페이스설계\362. 설비 인터페이스설계\품질검사\qaData0809\PK2880</v>
      </c>
    </row>
    <row r="2381" spans="1:1" x14ac:dyDescent="0.4">
      <c r="A2381" t="str">
        <f>HYPERLINK("\\10.12.11.20\TFO.FAIT.Share\#C01_프로젝트\안산 MES 산출물\02.프로젝트구현(IM)\300. 설계단계(DES)\360. 외부인터페이스설계\362. 설비 인터페이스설계\품질검사\qaData0809\PK8000")</f>
        <v>\\10.12.11.20\TFO.FAIT.Share\#C01_프로젝트\안산 MES 산출물\02.프로젝트구현(IM)\300. 설계단계(DES)\360. 외부인터페이스설계\362. 설비 인터페이스설계\품질검사\qaData0809\PK8000</v>
      </c>
    </row>
    <row r="2382" spans="1:1" x14ac:dyDescent="0.4">
      <c r="A2382" t="str">
        <f>HYPERLINK("\\10.12.11.20\TFO.FAIT.Share\#C01_프로젝트\안산 MES 산출물\02.프로젝트구현(IM)\300. 설계단계(DES)\360. 외부인터페이스설계\362. 설비 인터페이스설계\품질검사\QA_INSTALL_DEV\jre7-i586")</f>
        <v>\\10.12.11.20\TFO.FAIT.Share\#C01_프로젝트\안산 MES 산출물\02.프로젝트구현(IM)\300. 설계단계(DES)\360. 외부인터페이스설계\362. 설비 인터페이스설계\품질검사\QA_INSTALL_DEV\jre7-i586</v>
      </c>
    </row>
    <row r="2383" spans="1:1" x14ac:dyDescent="0.4">
      <c r="A2383" t="str">
        <f>HYPERLINK("\\10.12.11.20\TFO.FAIT.Share\#C01_프로젝트\안산 MES 산출물\02.프로젝트구현(IM)\300. 설계단계(DES)\360. 외부인터페이스설계\362. 설비 인터페이스설계\품질검사\QA_INSTALL_DEV\pang-apps-file-monitor")</f>
        <v>\\10.12.11.20\TFO.FAIT.Share\#C01_프로젝트\안산 MES 산출물\02.프로젝트구현(IM)\300. 설계단계(DES)\360. 외부인터페이스설계\362. 설비 인터페이스설계\품질검사\QA_INSTALL_DEV\pang-apps-file-monitor</v>
      </c>
    </row>
    <row r="2384" spans="1:1" x14ac:dyDescent="0.4">
      <c r="A2384" t="str">
        <f>HYPERLINK("\\10.12.11.20\TFO.FAIT.Share\#C01_프로젝트\안산 MES 산출물\02.프로젝트구현(IM)\300. 설계단계(DES)\360. 외부인터페이스설계\362. 설비 인터페이스설계\품질검사\QA_INSTALL_DEV\jre7-i586\bin")</f>
        <v>\\10.12.11.20\TFO.FAIT.Share\#C01_프로젝트\안산 MES 산출물\02.프로젝트구현(IM)\300. 설계단계(DES)\360. 외부인터페이스설계\362. 설비 인터페이스설계\품질검사\QA_INSTALL_DEV\jre7-i586\bin</v>
      </c>
    </row>
    <row r="2385" spans="1:1" x14ac:dyDescent="0.4">
      <c r="A2385" t="str">
        <f>HYPERLINK("\\10.12.11.20\TFO.FAIT.Share\#C01_프로젝트\안산 MES 산출물\02.프로젝트구현(IM)\300. 설계단계(DES)\360. 외부인터페이스설계\362. 설비 인터페이스설계\품질검사\QA_INSTALL_DEV\jre7-i586\lib")</f>
        <v>\\10.12.11.20\TFO.FAIT.Share\#C01_프로젝트\안산 MES 산출물\02.프로젝트구현(IM)\300. 설계단계(DES)\360. 외부인터페이스설계\362. 설비 인터페이스설계\품질검사\QA_INSTALL_DEV\jre7-i586\lib</v>
      </c>
    </row>
    <row r="2386" spans="1:1" x14ac:dyDescent="0.4">
      <c r="A2386" t="str">
        <f>HYPERLINK("\\10.12.11.20\TFO.FAIT.Share\#C01_프로젝트\안산 MES 산출물\02.프로젝트구현(IM)\300. 설계단계(DES)\360. 외부인터페이스설계\362. 설비 인터페이스설계\품질검사\QA_INSTALL_DEV\jre7-i586\bin\client")</f>
        <v>\\10.12.11.20\TFO.FAIT.Share\#C01_프로젝트\안산 MES 산출물\02.프로젝트구현(IM)\300. 설계단계(DES)\360. 외부인터페이스설계\362. 설비 인터페이스설계\품질검사\QA_INSTALL_DEV\jre7-i586\bin\client</v>
      </c>
    </row>
    <row r="2387" spans="1:1" x14ac:dyDescent="0.4">
      <c r="A2387" t="str">
        <f>HYPERLINK("\\10.12.11.20\TFO.FAIT.Share\#C01_프로젝트\안산 MES 산출물\02.프로젝트구현(IM)\300. 설계단계(DES)\360. 외부인터페이스설계\362. 설비 인터페이스설계\품질검사\QA_INSTALL_DEV\jre7-i586\bin\dtplugin")</f>
        <v>\\10.12.11.20\TFO.FAIT.Share\#C01_프로젝트\안산 MES 산출물\02.프로젝트구현(IM)\300. 설계단계(DES)\360. 외부인터페이스설계\362. 설비 인터페이스설계\품질검사\QA_INSTALL_DEV\jre7-i586\bin\dtplugin</v>
      </c>
    </row>
    <row r="2388" spans="1:1" x14ac:dyDescent="0.4">
      <c r="A2388" t="str">
        <f>HYPERLINK("\\10.12.11.20\TFO.FAIT.Share\#C01_프로젝트\안산 MES 산출물\02.프로젝트구현(IM)\300. 설계단계(DES)\360. 외부인터페이스설계\362. 설비 인터페이스설계\품질검사\QA_INSTALL_DEV\jre7-i586\bin\plugin2")</f>
        <v>\\10.12.11.20\TFO.FAIT.Share\#C01_프로젝트\안산 MES 산출물\02.프로젝트구현(IM)\300. 설계단계(DES)\360. 외부인터페이스설계\362. 설비 인터페이스설계\품질검사\QA_INSTALL_DEV\jre7-i586\bin\plugin2</v>
      </c>
    </row>
    <row r="2389" spans="1:1" x14ac:dyDescent="0.4">
      <c r="A2389" t="str">
        <f>HYPERLINK("\\10.12.11.20\TFO.FAIT.Share\#C01_프로젝트\안산 MES 산출물\02.프로젝트구현(IM)\300. 설계단계(DES)\360. 외부인터페이스설계\362. 설비 인터페이스설계\품질검사\QA_INSTALL_DEV\jre7-i586\lib\applet")</f>
        <v>\\10.12.11.20\TFO.FAIT.Share\#C01_프로젝트\안산 MES 산출물\02.프로젝트구현(IM)\300. 설계단계(DES)\360. 외부인터페이스설계\362. 설비 인터페이스설계\품질검사\QA_INSTALL_DEV\jre7-i586\lib\applet</v>
      </c>
    </row>
    <row r="2390" spans="1:1" x14ac:dyDescent="0.4">
      <c r="A2390" t="str">
        <f>HYPERLINK("\\10.12.11.20\TFO.FAIT.Share\#C01_프로젝트\안산 MES 산출물\02.프로젝트구현(IM)\300. 설계단계(DES)\360. 외부인터페이스설계\362. 설비 인터페이스설계\품질검사\QA_INSTALL_DEV\jre7-i586\lib\cmm")</f>
        <v>\\10.12.11.20\TFO.FAIT.Share\#C01_프로젝트\안산 MES 산출물\02.프로젝트구현(IM)\300. 설계단계(DES)\360. 외부인터페이스설계\362. 설비 인터페이스설계\품질검사\QA_INSTALL_DEV\jre7-i586\lib\cmm</v>
      </c>
    </row>
    <row r="2391" spans="1:1" x14ac:dyDescent="0.4">
      <c r="A2391" t="str">
        <f>HYPERLINK("\\10.12.11.20\TFO.FAIT.Share\#C01_프로젝트\안산 MES 산출물\02.프로젝트구현(IM)\300. 설계단계(DES)\360. 외부인터페이스설계\362. 설비 인터페이스설계\품질검사\QA_INSTALL_DEV\jre7-i586\lib\deploy")</f>
        <v>\\10.12.11.20\TFO.FAIT.Share\#C01_프로젝트\안산 MES 산출물\02.프로젝트구현(IM)\300. 설계단계(DES)\360. 외부인터페이스설계\362. 설비 인터페이스설계\품질검사\QA_INSTALL_DEV\jre7-i586\lib\deploy</v>
      </c>
    </row>
    <row r="2392" spans="1:1" x14ac:dyDescent="0.4">
      <c r="A2392" t="str">
        <f>HYPERLINK("\\10.12.11.20\TFO.FAIT.Share\#C01_프로젝트\안산 MES 산출물\02.프로젝트구현(IM)\300. 설계단계(DES)\360. 외부인터페이스설계\362. 설비 인터페이스설계\품질검사\QA_INSTALL_DEV\jre7-i586\lib\ext")</f>
        <v>\\10.12.11.20\TFO.FAIT.Share\#C01_프로젝트\안산 MES 산출물\02.프로젝트구현(IM)\300. 설계단계(DES)\360. 외부인터페이스설계\362. 설비 인터페이스설계\품질검사\QA_INSTALL_DEV\jre7-i586\lib\ext</v>
      </c>
    </row>
    <row r="2393" spans="1:1" x14ac:dyDescent="0.4">
      <c r="A2393" t="str">
        <f>HYPERLINK("\\10.12.11.20\TFO.FAIT.Share\#C01_프로젝트\안산 MES 산출물\02.프로젝트구현(IM)\300. 설계단계(DES)\360. 외부인터페이스설계\362. 설비 인터페이스설계\품질검사\QA_INSTALL_DEV\jre7-i586\lib\fonts")</f>
        <v>\\10.12.11.20\TFO.FAIT.Share\#C01_프로젝트\안산 MES 산출물\02.프로젝트구현(IM)\300. 설계단계(DES)\360. 외부인터페이스설계\362. 설비 인터페이스설계\품질검사\QA_INSTALL_DEV\jre7-i586\lib\fonts</v>
      </c>
    </row>
    <row r="2394" spans="1:1" x14ac:dyDescent="0.4">
      <c r="A2394" t="str">
        <f>HYPERLINK("\\10.12.11.20\TFO.FAIT.Share\#C01_프로젝트\안산 MES 산출물\02.프로젝트구현(IM)\300. 설계단계(DES)\360. 외부인터페이스설계\362. 설비 인터페이스설계\품질검사\QA_INSTALL_DEV\jre7-i586\lib\i386")</f>
        <v>\\10.12.11.20\TFO.FAIT.Share\#C01_프로젝트\안산 MES 산출물\02.프로젝트구현(IM)\300. 설계단계(DES)\360. 외부인터페이스설계\362. 설비 인터페이스설계\품질검사\QA_INSTALL_DEV\jre7-i586\lib\i386</v>
      </c>
    </row>
    <row r="2395" spans="1:1" x14ac:dyDescent="0.4">
      <c r="A2395" t="str">
        <f>HYPERLINK("\\10.12.11.20\TFO.FAIT.Share\#C01_프로젝트\안산 MES 산출물\02.프로젝트구현(IM)\300. 설계단계(DES)\360. 외부인터페이스설계\362. 설비 인터페이스설계\품질검사\QA_INSTALL_DEV\jre7-i586\lib\images")</f>
        <v>\\10.12.11.20\TFO.FAIT.Share\#C01_프로젝트\안산 MES 산출물\02.프로젝트구현(IM)\300. 설계단계(DES)\360. 외부인터페이스설계\362. 설비 인터페이스설계\품질검사\QA_INSTALL_DEV\jre7-i586\lib\images</v>
      </c>
    </row>
    <row r="2396" spans="1:1" x14ac:dyDescent="0.4">
      <c r="A2396" t="str">
        <f>HYPERLINK("\\10.12.11.20\TFO.FAIT.Share\#C01_프로젝트\안산 MES 산출물\02.프로젝트구현(IM)\300. 설계단계(DES)\360. 외부인터페이스설계\362. 설비 인터페이스설계\품질검사\QA_INSTALL_DEV\jre7-i586\lib\jfr")</f>
        <v>\\10.12.11.20\TFO.FAIT.Share\#C01_프로젝트\안산 MES 산출물\02.프로젝트구현(IM)\300. 설계단계(DES)\360. 외부인터페이스설계\362. 설비 인터페이스설계\품질검사\QA_INSTALL_DEV\jre7-i586\lib\jfr</v>
      </c>
    </row>
    <row r="2397" spans="1:1" x14ac:dyDescent="0.4">
      <c r="A2397" t="str">
        <f>HYPERLINK("\\10.12.11.20\TFO.FAIT.Share\#C01_프로젝트\안산 MES 산출물\02.프로젝트구현(IM)\300. 설계단계(DES)\360. 외부인터페이스설계\362. 설비 인터페이스설계\품질검사\QA_INSTALL_DEV\jre7-i586\lib\management")</f>
        <v>\\10.12.11.20\TFO.FAIT.Share\#C01_프로젝트\안산 MES 산출물\02.프로젝트구현(IM)\300. 설계단계(DES)\360. 외부인터페이스설계\362. 설비 인터페이스설계\품질검사\QA_INSTALL_DEV\jre7-i586\lib\management</v>
      </c>
    </row>
    <row r="2398" spans="1:1" x14ac:dyDescent="0.4">
      <c r="A2398" t="str">
        <f>HYPERLINK("\\10.12.11.20\TFO.FAIT.Share\#C01_프로젝트\안산 MES 산출물\02.프로젝트구현(IM)\300. 설계단계(DES)\360. 외부인터페이스설계\362. 설비 인터페이스설계\품질검사\QA_INSTALL_DEV\jre7-i586\lib\security")</f>
        <v>\\10.12.11.20\TFO.FAIT.Share\#C01_프로젝트\안산 MES 산출물\02.프로젝트구현(IM)\300. 설계단계(DES)\360. 외부인터페이스설계\362. 설비 인터페이스설계\품질검사\QA_INSTALL_DEV\jre7-i586\lib\security</v>
      </c>
    </row>
    <row r="2399" spans="1:1" x14ac:dyDescent="0.4">
      <c r="A2399" t="str">
        <f>HYPERLINK("\\10.12.11.20\TFO.FAIT.Share\#C01_프로젝트\안산 MES 산출물\02.프로젝트구현(IM)\300. 설계단계(DES)\360. 외부인터페이스설계\362. 설비 인터페이스설계\품질검사\QA_INSTALL_DEV\jre7-i586\lib\zi")</f>
        <v>\\10.12.11.20\TFO.FAIT.Share\#C01_프로젝트\안산 MES 산출물\02.프로젝트구현(IM)\300. 설계단계(DES)\360. 외부인터페이스설계\362. 설비 인터페이스설계\품질검사\QA_INSTALL_DEV\jre7-i586\lib\zi</v>
      </c>
    </row>
    <row r="2400" spans="1:1" x14ac:dyDescent="0.4">
      <c r="A2400" t="str">
        <f>HYPERLINK("\\10.12.11.20\TFO.FAIT.Share\#C01_프로젝트\안산 MES 산출물\02.프로젝트구현(IM)\300. 설계단계(DES)\360. 외부인터페이스설계\362. 설비 인터페이스설계\품질검사\QA_INSTALL_DEV\jre7-i586\lib\deploy\jqs")</f>
        <v>\\10.12.11.20\TFO.FAIT.Share\#C01_프로젝트\안산 MES 산출물\02.프로젝트구현(IM)\300. 설계단계(DES)\360. 외부인터페이스설계\362. 설비 인터페이스설계\품질검사\QA_INSTALL_DEV\jre7-i586\lib\deploy\jqs</v>
      </c>
    </row>
    <row r="2401" spans="1:1" x14ac:dyDescent="0.4">
      <c r="A2401" t="str">
        <f>HYPERLINK("\\10.12.11.20\TFO.FAIT.Share\#C01_프로젝트\안산 MES 산출물\02.프로젝트구현(IM)\300. 설계단계(DES)\360. 외부인터페이스설계\362. 설비 인터페이스설계\품질검사\QA_INSTALL_DEV\jre7-i586\lib\images\cursors")</f>
        <v>\\10.12.11.20\TFO.FAIT.Share\#C01_프로젝트\안산 MES 산출물\02.프로젝트구현(IM)\300. 설계단계(DES)\360. 외부인터페이스설계\362. 설비 인터페이스설계\품질검사\QA_INSTALL_DEV\jre7-i586\lib\images\cursors</v>
      </c>
    </row>
    <row r="2402" spans="1:1" x14ac:dyDescent="0.4">
      <c r="A2402" t="str">
        <f>HYPERLINK("\\10.12.11.20\TFO.FAIT.Share\#C01_프로젝트\안산 MES 산출물\02.프로젝트구현(IM)\300. 설계단계(DES)\360. 외부인터페이스설계\362. 설비 인터페이스설계\품질검사\QA_INSTALL_DEV\jre7-i586\lib\zi\Africa")</f>
        <v>\\10.12.11.20\TFO.FAIT.Share\#C01_프로젝트\안산 MES 산출물\02.프로젝트구현(IM)\300. 설계단계(DES)\360. 외부인터페이스설계\362. 설비 인터페이스설계\품질검사\QA_INSTALL_DEV\jre7-i586\lib\zi\Africa</v>
      </c>
    </row>
    <row r="2403" spans="1:1" x14ac:dyDescent="0.4">
      <c r="A2403" t="str">
        <f>HYPERLINK("\\10.12.11.20\TFO.FAIT.Share\#C01_프로젝트\안산 MES 산출물\02.프로젝트구현(IM)\300. 설계단계(DES)\360. 외부인터페이스설계\362. 설비 인터페이스설계\품질검사\QA_INSTALL_DEV\jre7-i586\lib\zi\America")</f>
        <v>\\10.12.11.20\TFO.FAIT.Share\#C01_프로젝트\안산 MES 산출물\02.프로젝트구현(IM)\300. 설계단계(DES)\360. 외부인터페이스설계\362. 설비 인터페이스설계\품질검사\QA_INSTALL_DEV\jre7-i586\lib\zi\America</v>
      </c>
    </row>
    <row r="2404" spans="1:1" x14ac:dyDescent="0.4">
      <c r="A2404" t="str">
        <f>HYPERLINK("\\10.12.11.20\TFO.FAIT.Share\#C01_프로젝트\안산 MES 산출물\02.프로젝트구현(IM)\300. 설계단계(DES)\360. 외부인터페이스설계\362. 설비 인터페이스설계\품질검사\QA_INSTALL_DEV\jre7-i586\lib\zi\Antarctica")</f>
        <v>\\10.12.11.20\TFO.FAIT.Share\#C01_프로젝트\안산 MES 산출물\02.프로젝트구현(IM)\300. 설계단계(DES)\360. 외부인터페이스설계\362. 설비 인터페이스설계\품질검사\QA_INSTALL_DEV\jre7-i586\lib\zi\Antarctica</v>
      </c>
    </row>
    <row r="2405" spans="1:1" x14ac:dyDescent="0.4">
      <c r="A2405" t="str">
        <f>HYPERLINK("\\10.12.11.20\TFO.FAIT.Share\#C01_프로젝트\안산 MES 산출물\02.프로젝트구현(IM)\300. 설계단계(DES)\360. 외부인터페이스설계\362. 설비 인터페이스설계\품질검사\QA_INSTALL_DEV\jre7-i586\lib\zi\Asia")</f>
        <v>\\10.12.11.20\TFO.FAIT.Share\#C01_프로젝트\안산 MES 산출물\02.프로젝트구현(IM)\300. 설계단계(DES)\360. 외부인터페이스설계\362. 설비 인터페이스설계\품질검사\QA_INSTALL_DEV\jre7-i586\lib\zi\Asia</v>
      </c>
    </row>
    <row r="2406" spans="1:1" x14ac:dyDescent="0.4">
      <c r="A2406" t="str">
        <f>HYPERLINK("\\10.12.11.20\TFO.FAIT.Share\#C01_프로젝트\안산 MES 산출물\02.프로젝트구현(IM)\300. 설계단계(DES)\360. 외부인터페이스설계\362. 설비 인터페이스설계\품질검사\QA_INSTALL_DEV\jre7-i586\lib\zi\Atlantic")</f>
        <v>\\10.12.11.20\TFO.FAIT.Share\#C01_프로젝트\안산 MES 산출물\02.프로젝트구현(IM)\300. 설계단계(DES)\360. 외부인터페이스설계\362. 설비 인터페이스설계\품질검사\QA_INSTALL_DEV\jre7-i586\lib\zi\Atlantic</v>
      </c>
    </row>
    <row r="2407" spans="1:1" x14ac:dyDescent="0.4">
      <c r="A2407" t="str">
        <f>HYPERLINK("\\10.12.11.20\TFO.FAIT.Share\#C01_프로젝트\안산 MES 산출물\02.프로젝트구현(IM)\300. 설계단계(DES)\360. 외부인터페이스설계\362. 설비 인터페이스설계\품질검사\QA_INSTALL_DEV\jre7-i586\lib\zi\Australia")</f>
        <v>\\10.12.11.20\TFO.FAIT.Share\#C01_프로젝트\안산 MES 산출물\02.프로젝트구현(IM)\300. 설계단계(DES)\360. 외부인터페이스설계\362. 설비 인터페이스설계\품질검사\QA_INSTALL_DEV\jre7-i586\lib\zi\Australia</v>
      </c>
    </row>
    <row r="2408" spans="1:1" x14ac:dyDescent="0.4">
      <c r="A2408" t="str">
        <f>HYPERLINK("\\10.12.11.20\TFO.FAIT.Share\#C01_프로젝트\안산 MES 산출물\02.프로젝트구현(IM)\300. 설계단계(DES)\360. 외부인터페이스설계\362. 설비 인터페이스설계\품질검사\QA_INSTALL_DEV\jre7-i586\lib\zi\Etc")</f>
        <v>\\10.12.11.20\TFO.FAIT.Share\#C01_프로젝트\안산 MES 산출물\02.프로젝트구현(IM)\300. 설계단계(DES)\360. 외부인터페이스설계\362. 설비 인터페이스설계\품질검사\QA_INSTALL_DEV\jre7-i586\lib\zi\Etc</v>
      </c>
    </row>
    <row r="2409" spans="1:1" x14ac:dyDescent="0.4">
      <c r="A2409" t="str">
        <f>HYPERLINK("\\10.12.11.20\TFO.FAIT.Share\#C01_프로젝트\안산 MES 산출물\02.프로젝트구현(IM)\300. 설계단계(DES)\360. 외부인터페이스설계\362. 설비 인터페이스설계\품질검사\QA_INSTALL_DEV\jre7-i586\lib\zi\Europe")</f>
        <v>\\10.12.11.20\TFO.FAIT.Share\#C01_프로젝트\안산 MES 산출물\02.프로젝트구현(IM)\300. 설계단계(DES)\360. 외부인터페이스설계\362. 설비 인터페이스설계\품질검사\QA_INSTALL_DEV\jre7-i586\lib\zi\Europe</v>
      </c>
    </row>
    <row r="2410" spans="1:1" x14ac:dyDescent="0.4">
      <c r="A2410" t="str">
        <f>HYPERLINK("\\10.12.11.20\TFO.FAIT.Share\#C01_프로젝트\안산 MES 산출물\02.프로젝트구현(IM)\300. 설계단계(DES)\360. 외부인터페이스설계\362. 설비 인터페이스설계\품질검사\QA_INSTALL_DEV\jre7-i586\lib\zi\Indian")</f>
        <v>\\10.12.11.20\TFO.FAIT.Share\#C01_프로젝트\안산 MES 산출물\02.프로젝트구현(IM)\300. 설계단계(DES)\360. 외부인터페이스설계\362. 설비 인터페이스설계\품질검사\QA_INSTALL_DEV\jre7-i586\lib\zi\Indian</v>
      </c>
    </row>
    <row r="2411" spans="1:1" x14ac:dyDescent="0.4">
      <c r="A2411" t="str">
        <f>HYPERLINK("\\10.12.11.20\TFO.FAIT.Share\#C01_프로젝트\안산 MES 산출물\02.프로젝트구현(IM)\300. 설계단계(DES)\360. 외부인터페이스설계\362. 설비 인터페이스설계\품질검사\QA_INSTALL_DEV\jre7-i586\lib\zi\Pacific")</f>
        <v>\\10.12.11.20\TFO.FAIT.Share\#C01_프로젝트\안산 MES 산출물\02.프로젝트구현(IM)\300. 설계단계(DES)\360. 외부인터페이스설계\362. 설비 인터페이스설계\품질검사\QA_INSTALL_DEV\jre7-i586\lib\zi\Pacific</v>
      </c>
    </row>
    <row r="2412" spans="1:1" x14ac:dyDescent="0.4">
      <c r="A2412" t="str">
        <f>HYPERLINK("\\10.12.11.20\TFO.FAIT.Share\#C01_프로젝트\안산 MES 산출물\02.프로젝트구현(IM)\300. 설계단계(DES)\360. 외부인터페이스설계\362. 설비 인터페이스설계\품질검사\QA_INSTALL_DEV\jre7-i586\lib\zi\SystemV")</f>
        <v>\\10.12.11.20\TFO.FAIT.Share\#C01_프로젝트\안산 MES 산출물\02.프로젝트구현(IM)\300. 설계단계(DES)\360. 외부인터페이스설계\362. 설비 인터페이스설계\품질검사\QA_INSTALL_DEV\jre7-i586\lib\zi\SystemV</v>
      </c>
    </row>
    <row r="2413" spans="1:1" x14ac:dyDescent="0.4">
      <c r="A2413" t="str">
        <f>HYPERLINK("\\10.12.11.20\TFO.FAIT.Share\#C01_프로젝트\안산 MES 산출물\02.프로젝트구현(IM)\300. 설계단계(DES)\360. 외부인터페이스설계\362. 설비 인터페이스설계\품질검사\QA_INSTALL_DEV\jre7-i586\lib\zi\America\Argentina")</f>
        <v>\\10.12.11.20\TFO.FAIT.Share\#C01_프로젝트\안산 MES 산출물\02.프로젝트구현(IM)\300. 설계단계(DES)\360. 외부인터페이스설계\362. 설비 인터페이스설계\품질검사\QA_INSTALL_DEV\jre7-i586\lib\zi\America\Argentina</v>
      </c>
    </row>
    <row r="2414" spans="1:1" x14ac:dyDescent="0.4">
      <c r="A2414" t="str">
        <f>HYPERLINK("\\10.12.11.20\TFO.FAIT.Share\#C01_프로젝트\안산 MES 산출물\02.프로젝트구현(IM)\300. 설계단계(DES)\360. 외부인터페이스설계\362. 설비 인터페이스설계\품질검사\QA_INSTALL_DEV\jre7-i586\lib\zi\America\Indiana")</f>
        <v>\\10.12.11.20\TFO.FAIT.Share\#C01_프로젝트\안산 MES 산출물\02.프로젝트구현(IM)\300. 설계단계(DES)\360. 외부인터페이스설계\362. 설비 인터페이스설계\품질검사\QA_INSTALL_DEV\jre7-i586\lib\zi\America\Indiana</v>
      </c>
    </row>
    <row r="2415" spans="1:1" x14ac:dyDescent="0.4">
      <c r="A2415" t="str">
        <f>HYPERLINK("\\10.12.11.20\TFO.FAIT.Share\#C01_프로젝트\안산 MES 산출물\02.프로젝트구현(IM)\300. 설계단계(DES)\360. 외부인터페이스설계\362. 설비 인터페이스설계\품질검사\QA_INSTALL_DEV\jre7-i586\lib\zi\America\Kentucky")</f>
        <v>\\10.12.11.20\TFO.FAIT.Share\#C01_프로젝트\안산 MES 산출물\02.프로젝트구현(IM)\300. 설계단계(DES)\360. 외부인터페이스설계\362. 설비 인터페이스설계\품질검사\QA_INSTALL_DEV\jre7-i586\lib\zi\America\Kentucky</v>
      </c>
    </row>
    <row r="2416" spans="1:1" x14ac:dyDescent="0.4">
      <c r="A2416" t="str">
        <f>HYPERLINK("\\10.12.11.20\TFO.FAIT.Share\#C01_프로젝트\안산 MES 산출물\02.프로젝트구현(IM)\300. 설계단계(DES)\360. 외부인터페이스설계\362. 설비 인터페이스설계\품질검사\QA_INSTALL_DEV\jre7-i586\lib\zi\America\North_Dakota")</f>
        <v>\\10.12.11.20\TFO.FAIT.Share\#C01_프로젝트\안산 MES 산출물\02.프로젝트구현(IM)\300. 설계단계(DES)\360. 외부인터페이스설계\362. 설비 인터페이스설계\품질검사\QA_INSTALL_DEV\jre7-i586\lib\zi\America\North_Dakota</v>
      </c>
    </row>
    <row r="2417" spans="1:1" x14ac:dyDescent="0.4">
      <c r="A2417" t="str">
        <f>HYPERLINK("\\10.12.11.20\TFO.FAIT.Share\#C01_프로젝트\안산 MES 산출물\02.프로젝트구현(IM)\300. 설계단계(DES)\360. 외부인터페이스설계\362. 설비 인터페이스설계\품질검사\QA_INSTALL_DEV\pang-apps-file-monitor\bin")</f>
        <v>\\10.12.11.20\TFO.FAIT.Share\#C01_프로젝트\안산 MES 산출물\02.프로젝트구현(IM)\300. 설계단계(DES)\360. 외부인터페이스설계\362. 설비 인터페이스설계\품질검사\QA_INSTALL_DEV\pang-apps-file-monitor\bin</v>
      </c>
    </row>
    <row r="2418" spans="1:1" x14ac:dyDescent="0.4">
      <c r="A2418" t="str">
        <f>HYPERLINK("\\10.12.11.20\TFO.FAIT.Share\#C01_프로젝트\안산 MES 산출물\02.프로젝트구현(IM)\300. 설계단계(DES)\360. 외부인터페이스설계\362. 설비 인터페이스설계\품질검사\QA_INSTALL_DEV\pang-apps-file-monitor\conf")</f>
        <v>\\10.12.11.20\TFO.FAIT.Share\#C01_프로젝트\안산 MES 산출물\02.프로젝트구현(IM)\300. 설계단계(DES)\360. 외부인터페이스설계\362. 설비 인터페이스설계\품질검사\QA_INSTALL_DEV\pang-apps-file-monitor\conf</v>
      </c>
    </row>
    <row r="2419" spans="1:1" x14ac:dyDescent="0.4">
      <c r="A2419" t="str">
        <f>HYPERLINK("\\10.12.11.20\TFO.FAIT.Share\#C01_프로젝트\안산 MES 산출물\02.프로젝트구현(IM)\300. 설계단계(DES)\360. 외부인터페이스설계\362. 설비 인터페이스설계\품질검사\QA_INSTALL_DEV\pang-apps-file-monitor\documents")</f>
        <v>\\10.12.11.20\TFO.FAIT.Share\#C01_프로젝트\안산 MES 산출물\02.프로젝트구현(IM)\300. 설계단계(DES)\360. 외부인터페이스설계\362. 설비 인터페이스설계\품질검사\QA_INSTALL_DEV\pang-apps-file-monitor\documents</v>
      </c>
    </row>
    <row r="2420" spans="1:1" x14ac:dyDescent="0.4">
      <c r="A2420" t="str">
        <f>HYPERLINK("\\10.12.11.20\TFO.FAIT.Share\#C01_프로젝트\안산 MES 산출물\02.프로젝트구현(IM)\300. 설계단계(DES)\360. 외부인터페이스설계\362. 설비 인터페이스설계\품질검사\QA_INSTALL_DEV\pang-apps-file-monitor\libs")</f>
        <v>\\10.12.11.20\TFO.FAIT.Share\#C01_프로젝트\안산 MES 산출물\02.프로젝트구현(IM)\300. 설계단계(DES)\360. 외부인터페이스설계\362. 설비 인터페이스설계\품질검사\QA_INSTALL_DEV\pang-apps-file-monitor\libs</v>
      </c>
    </row>
    <row r="2421" spans="1:1" x14ac:dyDescent="0.4">
      <c r="A2421" t="str">
        <f>HYPERLINK("\\10.12.11.20\TFO.FAIT.Share\#C01_프로젝트\안산 MES 산출물\02.프로젝트구현(IM)\300. 설계단계(DES)\360. 외부인터페이스설계\362. 설비 인터페이스설계\품질검사\QA_INSTALL_DEV\pang-apps-file-monitor\logs")</f>
        <v>\\10.12.11.20\TFO.FAIT.Share\#C01_프로젝트\안산 MES 산출물\02.프로젝트구현(IM)\300. 설계단계(DES)\360. 외부인터페이스설계\362. 설비 인터페이스설계\품질검사\QA_INSTALL_DEV\pang-apps-file-monitor\logs</v>
      </c>
    </row>
    <row r="2422" spans="1:1" x14ac:dyDescent="0.4">
      <c r="A2422" t="str">
        <f>HYPERLINK("\\10.12.11.20\TFO.FAIT.Share\#C01_프로젝트\안산 MES 산출물\02.프로젝트구현(IM)\300. 설계단계(DES)\360. 외부인터페이스설계\362. 설비 인터페이스설계\품질검사\QA_INSTALL_DEV\pang-apps-file-monitor\bin\persist")</f>
        <v>\\10.12.11.20\TFO.FAIT.Share\#C01_프로젝트\안산 MES 산출물\02.프로젝트구현(IM)\300. 설계단계(DES)\360. 외부인터페이스설계\362. 설비 인터페이스설계\품질검사\QA_INSTALL_DEV\pang-apps-file-monitor\bin\persist</v>
      </c>
    </row>
    <row r="2423" spans="1:1" x14ac:dyDescent="0.4">
      <c r="A2423" t="str">
        <f>HYPERLINK("\\10.12.11.20\TFO.FAIT.Share\#C01_프로젝트\안산 MES 산출물\02.프로젝트구현(IM)\300. 설계단계(DES)\360. 외부인터페이스설계\362. 설비 인터페이스설계\품질검사\QA_INSTALL_PRD\jre7-i586")</f>
        <v>\\10.12.11.20\TFO.FAIT.Share\#C01_프로젝트\안산 MES 산출물\02.프로젝트구현(IM)\300. 설계단계(DES)\360. 외부인터페이스설계\362. 설비 인터페이스설계\품질검사\QA_INSTALL_PRD\jre7-i586</v>
      </c>
    </row>
    <row r="2424" spans="1:1" x14ac:dyDescent="0.4">
      <c r="A2424" t="str">
        <f>HYPERLINK("\\10.12.11.20\TFO.FAIT.Share\#C01_프로젝트\안산 MES 산출물\02.프로젝트구현(IM)\300. 설계단계(DES)\360. 외부인터페이스설계\362. 설비 인터페이스설계\품질검사\QA_INSTALL_PRD\pang-apps-file-monitor")</f>
        <v>\\10.12.11.20\TFO.FAIT.Share\#C01_프로젝트\안산 MES 산출물\02.프로젝트구현(IM)\300. 설계단계(DES)\360. 외부인터페이스설계\362. 설비 인터페이스설계\품질검사\QA_INSTALL_PRD\pang-apps-file-monitor</v>
      </c>
    </row>
    <row r="2425" spans="1:1" x14ac:dyDescent="0.4">
      <c r="A2425" t="str">
        <f>HYPERLINK("\\10.12.11.20\TFO.FAIT.Share\#C01_프로젝트\안산 MES 산출물\02.프로젝트구현(IM)\300. 설계단계(DES)\360. 외부인터페이스설계\362. 설비 인터페이스설계\품질검사\QA_INSTALL_PRD\jre7-i586\bin")</f>
        <v>\\10.12.11.20\TFO.FAIT.Share\#C01_프로젝트\안산 MES 산출물\02.프로젝트구현(IM)\300. 설계단계(DES)\360. 외부인터페이스설계\362. 설비 인터페이스설계\품질검사\QA_INSTALL_PRD\jre7-i586\bin</v>
      </c>
    </row>
    <row r="2426" spans="1:1" x14ac:dyDescent="0.4">
      <c r="A2426" t="str">
        <f>HYPERLINK("\\10.12.11.20\TFO.FAIT.Share\#C01_프로젝트\안산 MES 산출물\02.프로젝트구현(IM)\300. 설계단계(DES)\360. 외부인터페이스설계\362. 설비 인터페이스설계\품질검사\QA_INSTALL_PRD\jre7-i586\lib")</f>
        <v>\\10.12.11.20\TFO.FAIT.Share\#C01_프로젝트\안산 MES 산출물\02.프로젝트구현(IM)\300. 설계단계(DES)\360. 외부인터페이스설계\362. 설비 인터페이스설계\품질검사\QA_INSTALL_PRD\jre7-i586\lib</v>
      </c>
    </row>
    <row r="2427" spans="1:1" x14ac:dyDescent="0.4">
      <c r="A2427" t="str">
        <f>HYPERLINK("\\10.12.11.20\TFO.FAIT.Share\#C01_프로젝트\안산 MES 산출물\02.프로젝트구현(IM)\300. 설계단계(DES)\360. 외부인터페이스설계\362. 설비 인터페이스설계\품질검사\QA_INSTALL_PRD\jre7-i586\bin\client")</f>
        <v>\\10.12.11.20\TFO.FAIT.Share\#C01_프로젝트\안산 MES 산출물\02.프로젝트구현(IM)\300. 설계단계(DES)\360. 외부인터페이스설계\362. 설비 인터페이스설계\품질검사\QA_INSTALL_PRD\jre7-i586\bin\client</v>
      </c>
    </row>
    <row r="2428" spans="1:1" x14ac:dyDescent="0.4">
      <c r="A2428" t="str">
        <f>HYPERLINK("\\10.12.11.20\TFO.FAIT.Share\#C01_프로젝트\안산 MES 산출물\02.프로젝트구현(IM)\300. 설계단계(DES)\360. 외부인터페이스설계\362. 설비 인터페이스설계\품질검사\QA_INSTALL_PRD\jre7-i586\bin\dtplugin")</f>
        <v>\\10.12.11.20\TFO.FAIT.Share\#C01_프로젝트\안산 MES 산출물\02.프로젝트구현(IM)\300. 설계단계(DES)\360. 외부인터페이스설계\362. 설비 인터페이스설계\품질검사\QA_INSTALL_PRD\jre7-i586\bin\dtplugin</v>
      </c>
    </row>
    <row r="2429" spans="1:1" x14ac:dyDescent="0.4">
      <c r="A2429" t="str">
        <f>HYPERLINK("\\10.12.11.20\TFO.FAIT.Share\#C01_프로젝트\안산 MES 산출물\02.프로젝트구현(IM)\300. 설계단계(DES)\360. 외부인터페이스설계\362. 설비 인터페이스설계\품질검사\QA_INSTALL_PRD\jre7-i586\bin\plugin2")</f>
        <v>\\10.12.11.20\TFO.FAIT.Share\#C01_프로젝트\안산 MES 산출물\02.프로젝트구현(IM)\300. 설계단계(DES)\360. 외부인터페이스설계\362. 설비 인터페이스설계\품질검사\QA_INSTALL_PRD\jre7-i586\bin\plugin2</v>
      </c>
    </row>
    <row r="2430" spans="1:1" x14ac:dyDescent="0.4">
      <c r="A2430" t="str">
        <f>HYPERLINK("\\10.12.11.20\TFO.FAIT.Share\#C01_프로젝트\안산 MES 산출물\02.프로젝트구현(IM)\300. 설계단계(DES)\360. 외부인터페이스설계\362. 설비 인터페이스설계\품질검사\QA_INSTALL_PRD\jre7-i586\lib\applet")</f>
        <v>\\10.12.11.20\TFO.FAIT.Share\#C01_프로젝트\안산 MES 산출물\02.프로젝트구현(IM)\300. 설계단계(DES)\360. 외부인터페이스설계\362. 설비 인터페이스설계\품질검사\QA_INSTALL_PRD\jre7-i586\lib\applet</v>
      </c>
    </row>
    <row r="2431" spans="1:1" x14ac:dyDescent="0.4">
      <c r="A2431" t="str">
        <f>HYPERLINK("\\10.12.11.20\TFO.FAIT.Share\#C01_프로젝트\안산 MES 산출물\02.프로젝트구현(IM)\300. 설계단계(DES)\360. 외부인터페이스설계\362. 설비 인터페이스설계\품질검사\QA_INSTALL_PRD\jre7-i586\lib\cmm")</f>
        <v>\\10.12.11.20\TFO.FAIT.Share\#C01_프로젝트\안산 MES 산출물\02.프로젝트구현(IM)\300. 설계단계(DES)\360. 외부인터페이스설계\362. 설비 인터페이스설계\품질검사\QA_INSTALL_PRD\jre7-i586\lib\cmm</v>
      </c>
    </row>
    <row r="2432" spans="1:1" x14ac:dyDescent="0.4">
      <c r="A2432" t="str">
        <f>HYPERLINK("\\10.12.11.20\TFO.FAIT.Share\#C01_프로젝트\안산 MES 산출물\02.프로젝트구현(IM)\300. 설계단계(DES)\360. 외부인터페이스설계\362. 설비 인터페이스설계\품질검사\QA_INSTALL_PRD\jre7-i586\lib\deploy")</f>
        <v>\\10.12.11.20\TFO.FAIT.Share\#C01_프로젝트\안산 MES 산출물\02.프로젝트구현(IM)\300. 설계단계(DES)\360. 외부인터페이스설계\362. 설비 인터페이스설계\품질검사\QA_INSTALL_PRD\jre7-i586\lib\deploy</v>
      </c>
    </row>
    <row r="2433" spans="1:1" x14ac:dyDescent="0.4">
      <c r="A2433" t="str">
        <f>HYPERLINK("\\10.12.11.20\TFO.FAIT.Share\#C01_프로젝트\안산 MES 산출물\02.프로젝트구현(IM)\300. 설계단계(DES)\360. 외부인터페이스설계\362. 설비 인터페이스설계\품질검사\QA_INSTALL_PRD\jre7-i586\lib\ext")</f>
        <v>\\10.12.11.20\TFO.FAIT.Share\#C01_프로젝트\안산 MES 산출물\02.프로젝트구현(IM)\300. 설계단계(DES)\360. 외부인터페이스설계\362. 설비 인터페이스설계\품질검사\QA_INSTALL_PRD\jre7-i586\lib\ext</v>
      </c>
    </row>
    <row r="2434" spans="1:1" x14ac:dyDescent="0.4">
      <c r="A2434" t="str">
        <f>HYPERLINK("\\10.12.11.20\TFO.FAIT.Share\#C01_프로젝트\안산 MES 산출물\02.프로젝트구현(IM)\300. 설계단계(DES)\360. 외부인터페이스설계\362. 설비 인터페이스설계\품질검사\QA_INSTALL_PRD\jre7-i586\lib\fonts")</f>
        <v>\\10.12.11.20\TFO.FAIT.Share\#C01_프로젝트\안산 MES 산출물\02.프로젝트구현(IM)\300. 설계단계(DES)\360. 외부인터페이스설계\362. 설비 인터페이스설계\품질검사\QA_INSTALL_PRD\jre7-i586\lib\fonts</v>
      </c>
    </row>
    <row r="2435" spans="1:1" x14ac:dyDescent="0.4">
      <c r="A2435" t="str">
        <f>HYPERLINK("\\10.12.11.20\TFO.FAIT.Share\#C01_프로젝트\안산 MES 산출물\02.프로젝트구현(IM)\300. 설계단계(DES)\360. 외부인터페이스설계\362. 설비 인터페이스설계\품질검사\QA_INSTALL_PRD\jre7-i586\lib\i386")</f>
        <v>\\10.12.11.20\TFO.FAIT.Share\#C01_프로젝트\안산 MES 산출물\02.프로젝트구현(IM)\300. 설계단계(DES)\360. 외부인터페이스설계\362. 설비 인터페이스설계\품질검사\QA_INSTALL_PRD\jre7-i586\lib\i386</v>
      </c>
    </row>
    <row r="2436" spans="1:1" x14ac:dyDescent="0.4">
      <c r="A2436" t="str">
        <f>HYPERLINK("\\10.12.11.20\TFO.FAIT.Share\#C01_프로젝트\안산 MES 산출물\02.프로젝트구현(IM)\300. 설계단계(DES)\360. 외부인터페이스설계\362. 설비 인터페이스설계\품질검사\QA_INSTALL_PRD\jre7-i586\lib\images")</f>
        <v>\\10.12.11.20\TFO.FAIT.Share\#C01_프로젝트\안산 MES 산출물\02.프로젝트구현(IM)\300. 설계단계(DES)\360. 외부인터페이스설계\362. 설비 인터페이스설계\품질검사\QA_INSTALL_PRD\jre7-i586\lib\images</v>
      </c>
    </row>
    <row r="2437" spans="1:1" x14ac:dyDescent="0.4">
      <c r="A2437" t="str">
        <f>HYPERLINK("\\10.12.11.20\TFO.FAIT.Share\#C01_프로젝트\안산 MES 산출물\02.프로젝트구현(IM)\300. 설계단계(DES)\360. 외부인터페이스설계\362. 설비 인터페이스설계\품질검사\QA_INSTALL_PRD\jre7-i586\lib\jfr")</f>
        <v>\\10.12.11.20\TFO.FAIT.Share\#C01_프로젝트\안산 MES 산출물\02.프로젝트구현(IM)\300. 설계단계(DES)\360. 외부인터페이스설계\362. 설비 인터페이스설계\품질검사\QA_INSTALL_PRD\jre7-i586\lib\jfr</v>
      </c>
    </row>
    <row r="2438" spans="1:1" x14ac:dyDescent="0.4">
      <c r="A2438" t="str">
        <f>HYPERLINK("\\10.12.11.20\TFO.FAIT.Share\#C01_프로젝트\안산 MES 산출물\02.프로젝트구현(IM)\300. 설계단계(DES)\360. 외부인터페이스설계\362. 설비 인터페이스설계\품질검사\QA_INSTALL_PRD\jre7-i586\lib\management")</f>
        <v>\\10.12.11.20\TFO.FAIT.Share\#C01_프로젝트\안산 MES 산출물\02.프로젝트구현(IM)\300. 설계단계(DES)\360. 외부인터페이스설계\362. 설비 인터페이스설계\품질검사\QA_INSTALL_PRD\jre7-i586\lib\management</v>
      </c>
    </row>
    <row r="2439" spans="1:1" x14ac:dyDescent="0.4">
      <c r="A2439" t="str">
        <f>HYPERLINK("\\10.12.11.20\TFO.FAIT.Share\#C01_프로젝트\안산 MES 산출물\02.프로젝트구현(IM)\300. 설계단계(DES)\360. 외부인터페이스설계\362. 설비 인터페이스설계\품질검사\QA_INSTALL_PRD\jre7-i586\lib\security")</f>
        <v>\\10.12.11.20\TFO.FAIT.Share\#C01_프로젝트\안산 MES 산출물\02.프로젝트구현(IM)\300. 설계단계(DES)\360. 외부인터페이스설계\362. 설비 인터페이스설계\품질검사\QA_INSTALL_PRD\jre7-i586\lib\security</v>
      </c>
    </row>
    <row r="2440" spans="1:1" x14ac:dyDescent="0.4">
      <c r="A2440" t="str">
        <f>HYPERLINK("\\10.12.11.20\TFO.FAIT.Share\#C01_프로젝트\안산 MES 산출물\02.프로젝트구현(IM)\300. 설계단계(DES)\360. 외부인터페이스설계\362. 설비 인터페이스설계\품질검사\QA_INSTALL_PRD\jre7-i586\lib\zi")</f>
        <v>\\10.12.11.20\TFO.FAIT.Share\#C01_프로젝트\안산 MES 산출물\02.프로젝트구현(IM)\300. 설계단계(DES)\360. 외부인터페이스설계\362. 설비 인터페이스설계\품질검사\QA_INSTALL_PRD\jre7-i586\lib\zi</v>
      </c>
    </row>
    <row r="2441" spans="1:1" x14ac:dyDescent="0.4">
      <c r="A2441" t="str">
        <f>HYPERLINK("\\10.12.11.20\TFO.FAIT.Share\#C01_프로젝트\안산 MES 산출물\02.프로젝트구현(IM)\300. 설계단계(DES)\360. 외부인터페이스설계\362. 설비 인터페이스설계\품질검사\QA_INSTALL_PRD\jre7-i586\lib\deploy\jqs")</f>
        <v>\\10.12.11.20\TFO.FAIT.Share\#C01_프로젝트\안산 MES 산출물\02.프로젝트구현(IM)\300. 설계단계(DES)\360. 외부인터페이스설계\362. 설비 인터페이스설계\품질검사\QA_INSTALL_PRD\jre7-i586\lib\deploy\jqs</v>
      </c>
    </row>
    <row r="2442" spans="1:1" x14ac:dyDescent="0.4">
      <c r="A2442" t="str">
        <f>HYPERLINK("\\10.12.11.20\TFO.FAIT.Share\#C01_프로젝트\안산 MES 산출물\02.프로젝트구현(IM)\300. 설계단계(DES)\360. 외부인터페이스설계\362. 설비 인터페이스설계\품질검사\QA_INSTALL_PRD\jre7-i586\lib\images\cursors")</f>
        <v>\\10.12.11.20\TFO.FAIT.Share\#C01_프로젝트\안산 MES 산출물\02.프로젝트구현(IM)\300. 설계단계(DES)\360. 외부인터페이스설계\362. 설비 인터페이스설계\품질검사\QA_INSTALL_PRD\jre7-i586\lib\images\cursors</v>
      </c>
    </row>
    <row r="2443" spans="1:1" x14ac:dyDescent="0.4">
      <c r="A2443" t="str">
        <f>HYPERLINK("\\10.12.11.20\TFO.FAIT.Share\#C01_프로젝트\안산 MES 산출물\02.프로젝트구현(IM)\300. 설계단계(DES)\360. 외부인터페이스설계\362. 설비 인터페이스설계\품질검사\QA_INSTALL_PRD\jre7-i586\lib\zi\Africa")</f>
        <v>\\10.12.11.20\TFO.FAIT.Share\#C01_프로젝트\안산 MES 산출물\02.프로젝트구현(IM)\300. 설계단계(DES)\360. 외부인터페이스설계\362. 설비 인터페이스설계\품질검사\QA_INSTALL_PRD\jre7-i586\lib\zi\Africa</v>
      </c>
    </row>
    <row r="2444" spans="1:1" x14ac:dyDescent="0.4">
      <c r="A2444" t="str">
        <f>HYPERLINK("\\10.12.11.20\TFO.FAIT.Share\#C01_프로젝트\안산 MES 산출물\02.프로젝트구현(IM)\300. 설계단계(DES)\360. 외부인터페이스설계\362. 설비 인터페이스설계\품질검사\QA_INSTALL_PRD\jre7-i586\lib\zi\America")</f>
        <v>\\10.12.11.20\TFO.FAIT.Share\#C01_프로젝트\안산 MES 산출물\02.프로젝트구현(IM)\300. 설계단계(DES)\360. 외부인터페이스설계\362. 설비 인터페이스설계\품질검사\QA_INSTALL_PRD\jre7-i586\lib\zi\America</v>
      </c>
    </row>
    <row r="2445" spans="1:1" x14ac:dyDescent="0.4">
      <c r="A2445" t="str">
        <f>HYPERLINK("\\10.12.11.20\TFO.FAIT.Share\#C01_프로젝트\안산 MES 산출물\02.프로젝트구현(IM)\300. 설계단계(DES)\360. 외부인터페이스설계\362. 설비 인터페이스설계\품질검사\QA_INSTALL_PRD\jre7-i586\lib\zi\Antarctica")</f>
        <v>\\10.12.11.20\TFO.FAIT.Share\#C01_프로젝트\안산 MES 산출물\02.프로젝트구현(IM)\300. 설계단계(DES)\360. 외부인터페이스설계\362. 설비 인터페이스설계\품질검사\QA_INSTALL_PRD\jre7-i586\lib\zi\Antarctica</v>
      </c>
    </row>
    <row r="2446" spans="1:1" x14ac:dyDescent="0.4">
      <c r="A2446" t="str">
        <f>HYPERLINK("\\10.12.11.20\TFO.FAIT.Share\#C01_프로젝트\안산 MES 산출물\02.프로젝트구현(IM)\300. 설계단계(DES)\360. 외부인터페이스설계\362. 설비 인터페이스설계\품질검사\QA_INSTALL_PRD\jre7-i586\lib\zi\Asia")</f>
        <v>\\10.12.11.20\TFO.FAIT.Share\#C01_프로젝트\안산 MES 산출물\02.프로젝트구현(IM)\300. 설계단계(DES)\360. 외부인터페이스설계\362. 설비 인터페이스설계\품질검사\QA_INSTALL_PRD\jre7-i586\lib\zi\Asia</v>
      </c>
    </row>
    <row r="2447" spans="1:1" x14ac:dyDescent="0.4">
      <c r="A2447" t="str">
        <f>HYPERLINK("\\10.12.11.20\TFO.FAIT.Share\#C01_프로젝트\안산 MES 산출물\02.프로젝트구현(IM)\300. 설계단계(DES)\360. 외부인터페이스설계\362. 설비 인터페이스설계\품질검사\QA_INSTALL_PRD\jre7-i586\lib\zi\Atlantic")</f>
        <v>\\10.12.11.20\TFO.FAIT.Share\#C01_프로젝트\안산 MES 산출물\02.프로젝트구현(IM)\300. 설계단계(DES)\360. 외부인터페이스설계\362. 설비 인터페이스설계\품질검사\QA_INSTALL_PRD\jre7-i586\lib\zi\Atlantic</v>
      </c>
    </row>
    <row r="2448" spans="1:1" x14ac:dyDescent="0.4">
      <c r="A2448" t="str">
        <f>HYPERLINK("\\10.12.11.20\TFO.FAIT.Share\#C01_프로젝트\안산 MES 산출물\02.프로젝트구현(IM)\300. 설계단계(DES)\360. 외부인터페이스설계\362. 설비 인터페이스설계\품질검사\QA_INSTALL_PRD\jre7-i586\lib\zi\Australia")</f>
        <v>\\10.12.11.20\TFO.FAIT.Share\#C01_프로젝트\안산 MES 산출물\02.프로젝트구현(IM)\300. 설계단계(DES)\360. 외부인터페이스설계\362. 설비 인터페이스설계\품질검사\QA_INSTALL_PRD\jre7-i586\lib\zi\Australia</v>
      </c>
    </row>
    <row r="2449" spans="1:1" x14ac:dyDescent="0.4">
      <c r="A2449" t="str">
        <f>HYPERLINK("\\10.12.11.20\TFO.FAIT.Share\#C01_프로젝트\안산 MES 산출물\02.프로젝트구현(IM)\300. 설계단계(DES)\360. 외부인터페이스설계\362. 설비 인터페이스설계\품질검사\QA_INSTALL_PRD\jre7-i586\lib\zi\Etc")</f>
        <v>\\10.12.11.20\TFO.FAIT.Share\#C01_프로젝트\안산 MES 산출물\02.프로젝트구현(IM)\300. 설계단계(DES)\360. 외부인터페이스설계\362. 설비 인터페이스설계\품질검사\QA_INSTALL_PRD\jre7-i586\lib\zi\Etc</v>
      </c>
    </row>
    <row r="2450" spans="1:1" x14ac:dyDescent="0.4">
      <c r="A2450" t="str">
        <f>HYPERLINK("\\10.12.11.20\TFO.FAIT.Share\#C01_프로젝트\안산 MES 산출물\02.프로젝트구현(IM)\300. 설계단계(DES)\360. 외부인터페이스설계\362. 설비 인터페이스설계\품질검사\QA_INSTALL_PRD\jre7-i586\lib\zi\Europe")</f>
        <v>\\10.12.11.20\TFO.FAIT.Share\#C01_프로젝트\안산 MES 산출물\02.프로젝트구현(IM)\300. 설계단계(DES)\360. 외부인터페이스설계\362. 설비 인터페이스설계\품질검사\QA_INSTALL_PRD\jre7-i586\lib\zi\Europe</v>
      </c>
    </row>
    <row r="2451" spans="1:1" x14ac:dyDescent="0.4">
      <c r="A2451" t="str">
        <f>HYPERLINK("\\10.12.11.20\TFO.FAIT.Share\#C01_프로젝트\안산 MES 산출물\02.프로젝트구현(IM)\300. 설계단계(DES)\360. 외부인터페이스설계\362. 설비 인터페이스설계\품질검사\QA_INSTALL_PRD\jre7-i586\lib\zi\Indian")</f>
        <v>\\10.12.11.20\TFO.FAIT.Share\#C01_프로젝트\안산 MES 산출물\02.프로젝트구현(IM)\300. 설계단계(DES)\360. 외부인터페이스설계\362. 설비 인터페이스설계\품질검사\QA_INSTALL_PRD\jre7-i586\lib\zi\Indian</v>
      </c>
    </row>
    <row r="2452" spans="1:1" x14ac:dyDescent="0.4">
      <c r="A2452" t="str">
        <f>HYPERLINK("\\10.12.11.20\TFO.FAIT.Share\#C01_프로젝트\안산 MES 산출물\02.프로젝트구현(IM)\300. 설계단계(DES)\360. 외부인터페이스설계\362. 설비 인터페이스설계\품질검사\QA_INSTALL_PRD\jre7-i586\lib\zi\Pacific")</f>
        <v>\\10.12.11.20\TFO.FAIT.Share\#C01_프로젝트\안산 MES 산출물\02.프로젝트구현(IM)\300. 설계단계(DES)\360. 외부인터페이스설계\362. 설비 인터페이스설계\품질검사\QA_INSTALL_PRD\jre7-i586\lib\zi\Pacific</v>
      </c>
    </row>
    <row r="2453" spans="1:1" x14ac:dyDescent="0.4">
      <c r="A2453" t="str">
        <f>HYPERLINK("\\10.12.11.20\TFO.FAIT.Share\#C01_프로젝트\안산 MES 산출물\02.프로젝트구현(IM)\300. 설계단계(DES)\360. 외부인터페이스설계\362. 설비 인터페이스설계\품질검사\QA_INSTALL_PRD\jre7-i586\lib\zi\SystemV")</f>
        <v>\\10.12.11.20\TFO.FAIT.Share\#C01_프로젝트\안산 MES 산출물\02.프로젝트구현(IM)\300. 설계단계(DES)\360. 외부인터페이스설계\362. 설비 인터페이스설계\품질검사\QA_INSTALL_PRD\jre7-i586\lib\zi\SystemV</v>
      </c>
    </row>
    <row r="2454" spans="1:1" x14ac:dyDescent="0.4">
      <c r="A2454" t="str">
        <f>HYPERLINK("\\10.12.11.20\TFO.FAIT.Share\#C01_프로젝트\안산 MES 산출물\02.프로젝트구현(IM)\300. 설계단계(DES)\360. 외부인터페이스설계\362. 설비 인터페이스설계\품질검사\QA_INSTALL_PRD\jre7-i586\lib\zi\America\Argentina")</f>
        <v>\\10.12.11.20\TFO.FAIT.Share\#C01_프로젝트\안산 MES 산출물\02.프로젝트구현(IM)\300. 설계단계(DES)\360. 외부인터페이스설계\362. 설비 인터페이스설계\품질검사\QA_INSTALL_PRD\jre7-i586\lib\zi\America\Argentina</v>
      </c>
    </row>
    <row r="2455" spans="1:1" x14ac:dyDescent="0.4">
      <c r="A2455" t="str">
        <f>HYPERLINK("\\10.12.11.20\TFO.FAIT.Share\#C01_프로젝트\안산 MES 산출물\02.프로젝트구현(IM)\300. 설계단계(DES)\360. 외부인터페이스설계\362. 설비 인터페이스설계\품질검사\QA_INSTALL_PRD\jre7-i586\lib\zi\America\Indiana")</f>
        <v>\\10.12.11.20\TFO.FAIT.Share\#C01_프로젝트\안산 MES 산출물\02.프로젝트구현(IM)\300. 설계단계(DES)\360. 외부인터페이스설계\362. 설비 인터페이스설계\품질검사\QA_INSTALL_PRD\jre7-i586\lib\zi\America\Indiana</v>
      </c>
    </row>
    <row r="2456" spans="1:1" x14ac:dyDescent="0.4">
      <c r="A2456" t="str">
        <f>HYPERLINK("\\10.12.11.20\TFO.FAIT.Share\#C01_프로젝트\안산 MES 산출물\02.프로젝트구현(IM)\300. 설계단계(DES)\360. 외부인터페이스설계\362. 설비 인터페이스설계\품질검사\QA_INSTALL_PRD\jre7-i586\lib\zi\America\Kentucky")</f>
        <v>\\10.12.11.20\TFO.FAIT.Share\#C01_프로젝트\안산 MES 산출물\02.프로젝트구현(IM)\300. 설계단계(DES)\360. 외부인터페이스설계\362. 설비 인터페이스설계\품질검사\QA_INSTALL_PRD\jre7-i586\lib\zi\America\Kentucky</v>
      </c>
    </row>
    <row r="2457" spans="1:1" x14ac:dyDescent="0.4">
      <c r="A2457" t="str">
        <f>HYPERLINK("\\10.12.11.20\TFO.FAIT.Share\#C01_프로젝트\안산 MES 산출물\02.프로젝트구현(IM)\300. 설계단계(DES)\360. 외부인터페이스설계\362. 설비 인터페이스설계\품질검사\QA_INSTALL_PRD\jre7-i586\lib\zi\America\North_Dakota")</f>
        <v>\\10.12.11.20\TFO.FAIT.Share\#C01_프로젝트\안산 MES 산출물\02.프로젝트구현(IM)\300. 설계단계(DES)\360. 외부인터페이스설계\362. 설비 인터페이스설계\품질검사\QA_INSTALL_PRD\jre7-i586\lib\zi\America\North_Dakota</v>
      </c>
    </row>
    <row r="2458" spans="1:1" x14ac:dyDescent="0.4">
      <c r="A2458" t="str">
        <f>HYPERLINK("\\10.12.11.20\TFO.FAIT.Share\#C01_프로젝트\안산 MES 산출물\02.프로젝트구현(IM)\300. 설계단계(DES)\360. 외부인터페이스설계\362. 설비 인터페이스설계\품질검사\QA_INSTALL_PRD\pang-apps-file-monitor\bin")</f>
        <v>\\10.12.11.20\TFO.FAIT.Share\#C01_프로젝트\안산 MES 산출물\02.프로젝트구현(IM)\300. 설계단계(DES)\360. 외부인터페이스설계\362. 설비 인터페이스설계\품질검사\QA_INSTALL_PRD\pang-apps-file-monitor\bin</v>
      </c>
    </row>
    <row r="2459" spans="1:1" x14ac:dyDescent="0.4">
      <c r="A2459" t="str">
        <f>HYPERLINK("\\10.12.11.20\TFO.FAIT.Share\#C01_프로젝트\안산 MES 산출물\02.프로젝트구현(IM)\300. 설계단계(DES)\360. 외부인터페이스설계\362. 설비 인터페이스설계\품질검사\QA_INSTALL_PRD\pang-apps-file-monitor\conf")</f>
        <v>\\10.12.11.20\TFO.FAIT.Share\#C01_프로젝트\안산 MES 산출물\02.프로젝트구현(IM)\300. 설계단계(DES)\360. 외부인터페이스설계\362. 설비 인터페이스설계\품질검사\QA_INSTALL_PRD\pang-apps-file-monitor\conf</v>
      </c>
    </row>
    <row r="2460" spans="1:1" x14ac:dyDescent="0.4">
      <c r="A2460" t="str">
        <f>HYPERLINK("\\10.12.11.20\TFO.FAIT.Share\#C01_프로젝트\안산 MES 산출물\02.프로젝트구현(IM)\300. 설계단계(DES)\360. 외부인터페이스설계\362. 설비 인터페이스설계\품질검사\QA_INSTALL_PRD\pang-apps-file-monitor\documents")</f>
        <v>\\10.12.11.20\TFO.FAIT.Share\#C01_프로젝트\안산 MES 산출물\02.프로젝트구현(IM)\300. 설계단계(DES)\360. 외부인터페이스설계\362. 설비 인터페이스설계\품질검사\QA_INSTALL_PRD\pang-apps-file-monitor\documents</v>
      </c>
    </row>
    <row r="2461" spans="1:1" x14ac:dyDescent="0.4">
      <c r="A2461" t="str">
        <f>HYPERLINK("\\10.12.11.20\TFO.FAIT.Share\#C01_프로젝트\안산 MES 산출물\02.프로젝트구현(IM)\300. 설계단계(DES)\360. 외부인터페이스설계\362. 설비 인터페이스설계\품질검사\QA_INSTALL_PRD\pang-apps-file-monitor\libs")</f>
        <v>\\10.12.11.20\TFO.FAIT.Share\#C01_프로젝트\안산 MES 산출물\02.프로젝트구현(IM)\300. 설계단계(DES)\360. 외부인터페이스설계\362. 설비 인터페이스설계\품질검사\QA_INSTALL_PRD\pang-apps-file-monitor\libs</v>
      </c>
    </row>
    <row r="2462" spans="1:1" x14ac:dyDescent="0.4">
      <c r="A2462" t="str">
        <f>HYPERLINK("\\10.12.11.20\TFO.FAIT.Share\#C01_프로젝트\안산 MES 산출물\02.프로젝트구현(IM)\300. 설계단계(DES)\360. 외부인터페이스설계\362. 설비 인터페이스설계\품질검사\QA_INSTALL_PRD\pang-apps-file-monitor\licenses")</f>
        <v>\\10.12.11.20\TFO.FAIT.Share\#C01_프로젝트\안산 MES 산출물\02.프로젝트구현(IM)\300. 설계단계(DES)\360. 외부인터페이스설계\362. 설비 인터페이스설계\품질검사\QA_INSTALL_PRD\pang-apps-file-monitor\licenses</v>
      </c>
    </row>
    <row r="2463" spans="1:1" x14ac:dyDescent="0.4">
      <c r="A2463" t="str">
        <f>HYPERLINK("\\10.12.11.20\TFO.FAIT.Share\#C01_프로젝트\안산 MES 산출물\02.프로젝트구현(IM)\300. 설계단계(DES)\360. 외부인터페이스설계\362. 설비 인터페이스설계\품질검사\QA_INSTALL_PRD\pang-apps-file-monitor\logs")</f>
        <v>\\10.12.11.20\TFO.FAIT.Share\#C01_프로젝트\안산 MES 산출물\02.프로젝트구현(IM)\300. 설계단계(DES)\360. 외부인터페이스설계\362. 설비 인터페이스설계\품질검사\QA_INSTALL_PRD\pang-apps-file-monitor\logs</v>
      </c>
    </row>
    <row r="2464" spans="1:1" x14ac:dyDescent="0.4">
      <c r="A2464" t="str">
        <f>HYPERLINK("\\10.12.11.20\TFO.FAIT.Share\#C01_프로젝트\안산 MES 산출물\02.프로젝트구현(IM)\300. 설계단계(DES)\380. 화면 설계\00.FMB")</f>
        <v>\\10.12.11.20\TFO.FAIT.Share\#C01_프로젝트\안산 MES 산출물\02.프로젝트구현(IM)\300. 설계단계(DES)\380. 화면 설계\00.FMB</v>
      </c>
    </row>
    <row r="2465" spans="1:1" x14ac:dyDescent="0.4">
      <c r="A2465" t="str">
        <f>HYPERLINK("\\10.12.11.20\TFO.FAIT.Share\#C01_프로젝트\안산 MES 산출물\02.프로젝트구현(IM)\300. 설계단계(DES)\380. 화면 설계\기준정보관리")</f>
        <v>\\10.12.11.20\TFO.FAIT.Share\#C01_프로젝트\안산 MES 산출물\02.프로젝트구현(IM)\300. 설계단계(DES)\380. 화면 설계\기준정보관리</v>
      </c>
    </row>
    <row r="2466" spans="1:1" x14ac:dyDescent="0.4">
      <c r="A2466" t="str">
        <f>HYPERLINK("\\10.12.11.20\TFO.FAIT.Share\#C01_프로젝트\안산 MES 산출물\02.프로젝트구현(IM)\300. 설계단계(DES)\380. 화면 설계\라인운영관리")</f>
        <v>\\10.12.11.20\TFO.FAIT.Share\#C01_프로젝트\안산 MES 산출물\02.프로젝트구현(IM)\300. 설계단계(DES)\380. 화면 설계\라인운영관리</v>
      </c>
    </row>
    <row r="2467" spans="1:1" x14ac:dyDescent="0.4">
      <c r="A2467" t="str">
        <f>HYPERLINK("\\10.12.11.20\TFO.FAIT.Share\#C01_프로젝트\안산 MES 산출물\02.프로젝트구현(IM)\300. 설계단계(DES)\380. 화면 설계\바코드출력")</f>
        <v>\\10.12.11.20\TFO.FAIT.Share\#C01_프로젝트\안산 MES 산출물\02.프로젝트구현(IM)\300. 설계단계(DES)\380. 화면 설계\바코드출력</v>
      </c>
    </row>
    <row r="2468" spans="1:1" x14ac:dyDescent="0.4">
      <c r="A2468" t="str">
        <f>HYPERLINK("\\10.12.11.20\TFO.FAIT.Share\#C01_프로젝트\안산 MES 산출물\02.프로젝트구현(IM)\300. 설계단계(DES)\380. 화면 설계\분석_조회")</f>
        <v>\\10.12.11.20\TFO.FAIT.Share\#C01_프로젝트\안산 MES 산출물\02.프로젝트구현(IM)\300. 설계단계(DES)\380. 화면 설계\분석_조회</v>
      </c>
    </row>
    <row r="2469" spans="1:1" x14ac:dyDescent="0.4">
      <c r="A2469" t="str">
        <f>HYPERLINK("\\10.12.11.20\TFO.FAIT.Share\#C01_프로젝트\안산 MES 산출물\02.프로젝트구현(IM)\300. 설계단계(DES)\380. 화면 설계\생산관리")</f>
        <v>\\10.12.11.20\TFO.FAIT.Share\#C01_프로젝트\안산 MES 산출물\02.프로젝트구현(IM)\300. 설계단계(DES)\380. 화면 설계\생산관리</v>
      </c>
    </row>
    <row r="2470" spans="1:1" x14ac:dyDescent="0.4">
      <c r="A2470" t="str">
        <f>HYPERLINK("\\10.12.11.20\TFO.FAIT.Share\#C01_프로젝트\안산 MES 산출물\02.프로젝트구현(IM)\300. 설계단계(DES)\380. 화면 설계\생산모니터링")</f>
        <v>\\10.12.11.20\TFO.FAIT.Share\#C01_프로젝트\안산 MES 산출물\02.프로젝트구현(IM)\300. 설계단계(DES)\380. 화면 설계\생산모니터링</v>
      </c>
    </row>
    <row r="2471" spans="1:1" x14ac:dyDescent="0.4">
      <c r="A2471" t="str">
        <f>HYPERLINK("\\10.12.11.20\TFO.FAIT.Share\#C01_프로젝트\안산 MES 산출물\02.프로젝트구현(IM)\300. 설계단계(DES)\380. 화면 설계\설비관리")</f>
        <v>\\10.12.11.20\TFO.FAIT.Share\#C01_프로젝트\안산 MES 산출물\02.프로젝트구현(IM)\300. 설계단계(DES)\380. 화면 설계\설비관리</v>
      </c>
    </row>
    <row r="2472" spans="1:1" x14ac:dyDescent="0.4">
      <c r="A2472" t="str">
        <f>HYPERLINK("\\10.12.11.20\TFO.FAIT.Share\#C01_프로젝트\안산 MES 산출물\02.프로젝트구현(IM)\300. 설계단계(DES)\380. 화면 설계\자재관리")</f>
        <v>\\10.12.11.20\TFO.FAIT.Share\#C01_프로젝트\안산 MES 산출물\02.프로젝트구현(IM)\300. 설계단계(DES)\380. 화면 설계\자재관리</v>
      </c>
    </row>
    <row r="2473" spans="1:1" x14ac:dyDescent="0.4">
      <c r="A2473" t="str">
        <f>HYPERLINK("\\10.12.11.20\TFO.FAIT.Share\#C01_프로젝트\안산 MES 산출물\02.프로젝트구현(IM)\300. 설계단계(DES)\380. 화면 설계\재고관리")</f>
        <v>\\10.12.11.20\TFO.FAIT.Share\#C01_프로젝트\안산 MES 산출물\02.프로젝트구현(IM)\300. 설계단계(DES)\380. 화면 설계\재고관리</v>
      </c>
    </row>
    <row r="2474" spans="1:1" x14ac:dyDescent="0.4">
      <c r="A2474" t="str">
        <f>HYPERLINK("\\10.12.11.20\TFO.FAIT.Share\#C01_프로젝트\안산 MES 산출물\02.프로젝트구현(IM)\300. 설계단계(DES)\380. 화면 설계\품질관리")</f>
        <v>\\10.12.11.20\TFO.FAIT.Share\#C01_프로젝트\안산 MES 산출물\02.프로젝트구현(IM)\300. 설계단계(DES)\380. 화면 설계\품질관리</v>
      </c>
    </row>
    <row r="2475" spans="1:1" x14ac:dyDescent="0.4">
      <c r="A2475" t="str">
        <f>HYPERLINK("\\10.12.11.20\TFO.FAIT.Share\#C01_프로젝트\안산 MES 산출물\02.프로젝트구현(IM)\300. 설계단계(DES)\380. 화면 설계\00.FMB\FMB_자료_배수연")</f>
        <v>\\10.12.11.20\TFO.FAIT.Share\#C01_프로젝트\안산 MES 산출물\02.프로젝트구현(IM)\300. 설계단계(DES)\380. 화면 설계\00.FMB\FMB_자료_배수연</v>
      </c>
    </row>
    <row r="2476" spans="1:1" x14ac:dyDescent="0.4">
      <c r="A2476" t="str">
        <f>HYPERLINK("\\10.12.11.20\TFO.FAIT.Share\#C01_프로젝트\안산 MES 산출물\02.프로젝트구현(IM)\300. 설계단계(DES)\380. 화면 설계\00.FMB\FMB_자료_배수연\sample")</f>
        <v>\\10.12.11.20\TFO.FAIT.Share\#C01_프로젝트\안산 MES 산출물\02.프로젝트구현(IM)\300. 설계단계(DES)\380. 화면 설계\00.FMB\FMB_자료_배수연\sample</v>
      </c>
    </row>
    <row r="2477" spans="1:1" x14ac:dyDescent="0.4">
      <c r="A2477" t="str">
        <f>HYPERLINK("\\10.12.11.20\TFO.FAIT.Share\#C01_프로젝트\안산 MES 산출물\02.프로젝트구현(IM)\300. 설계단계(DES)\380. 화면 설계\00.FMB\FMB_자료_배수연\sample\animators")</f>
        <v>\\10.12.11.20\TFO.FAIT.Share\#C01_프로젝트\안산 MES 산출물\02.프로젝트구현(IM)\300. 설계단계(DES)\380. 화면 설계\00.FMB\FMB_자료_배수연\sample\animators</v>
      </c>
    </row>
    <row r="2478" spans="1:1" x14ac:dyDescent="0.4">
      <c r="A2478" t="str">
        <f>HYPERLINK("\\10.12.11.20\TFO.FAIT.Share\#C01_프로젝트\안산 MES 산출물\02.프로젝트구현(IM)\300. 설계단계(DES)\380. 화면 설계\00.FMB\FMB_자료_배수연\sample\MonitoringBoard")</f>
        <v>\\10.12.11.20\TFO.FAIT.Share\#C01_프로젝트\안산 MES 산출물\02.프로젝트구현(IM)\300. 설계단계(DES)\380. 화면 설계\00.FMB\FMB_자료_배수연\sample\MonitoringBoard</v>
      </c>
    </row>
    <row r="2479" spans="1:1" x14ac:dyDescent="0.4">
      <c r="A2479" t="str">
        <f>HYPERLINK("\\10.12.11.20\TFO.FAIT.Share\#C01_프로젝트\안산 MES 산출물\02.프로젝트구현(IM)\300. 설계단계(DES)\380. 화면 설계\00.FMB\FMB_자료_배수연\sample\stylers")</f>
        <v>\\10.12.11.20\TFO.FAIT.Share\#C01_프로젝트\안산 MES 산출물\02.프로젝트구현(IM)\300. 설계단계(DES)\380. 화면 설계\00.FMB\FMB_자료_배수연\sample\stylers</v>
      </c>
    </row>
    <row r="2480" spans="1:1" x14ac:dyDescent="0.4">
      <c r="A2480" t="str">
        <f>HYPERLINK("\\10.12.11.20\TFO.FAIT.Share\#C01_프로젝트\안산 MES 산출물\02.프로젝트구현(IM)\300. 설계단계(DES)\380. 화면 설계\00.FMB\FMB_자료_배수연\sample\MonitoringBoard\01.반도체")</f>
        <v>\\10.12.11.20\TFO.FAIT.Share\#C01_프로젝트\안산 MES 산출물\02.프로젝트구현(IM)\300. 설계단계(DES)\380. 화면 설계\00.FMB\FMB_자료_배수연\sample\MonitoringBoard\01.반도체</v>
      </c>
    </row>
    <row r="2481" spans="1:1" x14ac:dyDescent="0.4">
      <c r="A2481" t="str">
        <f>HYPERLINK("\\10.12.11.20\TFO.FAIT.Share\#C01_프로젝트\안산 MES 산출물\02.프로젝트구현(IM)\300. 설계단계(DES)\380. 화면 설계\00.FMB\FMB_자료_배수연\sample\MonitoringBoard\11.LABEL SYMBOL TEMPLATE")</f>
        <v>\\10.12.11.20\TFO.FAIT.Share\#C01_프로젝트\안산 MES 산출물\02.프로젝트구현(IM)\300. 설계단계(DES)\380. 화면 설계\00.FMB\FMB_자료_배수연\sample\MonitoringBoard\11.LABEL SYMBOL TEMPLATE</v>
      </c>
    </row>
    <row r="2482" spans="1:1" x14ac:dyDescent="0.4">
      <c r="A2482" t="str">
        <f>HYPERLINK("\\10.12.11.20\TFO.FAIT.Share\#C01_프로젝트\안산 MES 산출물\02.프로젝트구현(IM)\300. 설계단계(DES)\380. 화면 설계\00.FMB\FMB_자료_배수연\sample\MonitoringBoard\12.CHART SYMBOL TEMPLATE")</f>
        <v>\\10.12.11.20\TFO.FAIT.Share\#C01_프로젝트\안산 MES 산출물\02.프로젝트구현(IM)\300. 설계단계(DES)\380. 화면 설계\00.FMB\FMB_자료_배수연\sample\MonitoringBoard\12.CHART SYMBOL TEMPLATE</v>
      </c>
    </row>
    <row r="2483" spans="1:1" x14ac:dyDescent="0.4">
      <c r="A2483" t="str">
        <f>HYPERLINK("\\10.12.11.20\TFO.FAIT.Share\#C01_프로젝트\안산 MES 산출물\02.프로젝트구현(IM)\300. 설계단계(DES)\380. 화면 설계\00.FMB\FMB_자료_배수연\sample\MonitoringBoard\17.ICON TEMPLATE")</f>
        <v>\\10.12.11.20\TFO.FAIT.Share\#C01_프로젝트\안산 MES 산출물\02.프로젝트구현(IM)\300. 설계단계(DES)\380. 화면 설계\00.FMB\FMB_자료_배수연\sample\MonitoringBoard\17.ICON TEMPLATE</v>
      </c>
    </row>
    <row r="2484" spans="1:1" x14ac:dyDescent="0.4">
      <c r="A2484" t="str">
        <f>HYPERLINK("\\10.12.11.20\TFO.FAIT.Share\#C01_프로젝트\안산 MES 산출물\02.프로젝트구현(IM)\300. 설계단계(DES)\380. 화면 설계\00.FMB\FMB_자료_배수연\sample\MonitoringBoard\21.현황판(Dashboard)")</f>
        <v>\\10.12.11.20\TFO.FAIT.Share\#C01_프로젝트\안산 MES 산출물\02.프로젝트구현(IM)\300. 설계단계(DES)\380. 화면 설계\00.FMB\FMB_자료_배수연\sample\MonitoringBoard\21.현황판(Dashboard)</v>
      </c>
    </row>
    <row r="2485" spans="1:1" x14ac:dyDescent="0.4">
      <c r="A2485" t="str">
        <f>HYPERLINK("\\10.12.11.20\TFO.FAIT.Share\#C01_프로젝트\안산 MES 산출물\02.프로젝트구현(IM)\300. 설계단계(DES)\380. 화면 설계\00.FMB\FMB_자료_배수연\sample\MonitoringBoard\Dash")</f>
        <v>\\10.12.11.20\TFO.FAIT.Share\#C01_프로젝트\안산 MES 산출물\02.프로젝트구현(IM)\300. 설계단계(DES)\380. 화면 설계\00.FMB\FMB_자료_배수연\sample\MonitoringBoard\Dash</v>
      </c>
    </row>
    <row r="2486" spans="1:1" x14ac:dyDescent="0.4">
      <c r="A2486" t="str">
        <f>HYPERLINK("\\10.12.11.20\TFO.FAIT.Share\#C01_프로젝트\안산 MES 산출물\02.프로젝트구현(IM)\300. 설계단계(DES)\380. 화면 설계\00.FMB\FMB_자료_배수연\sample\MonitoringBoard\Popup-Boards")</f>
        <v>\\10.12.11.20\TFO.FAIT.Share\#C01_프로젝트\안산 MES 산출물\02.프로젝트구현(IM)\300. 설계단계(DES)\380. 화면 설계\00.FMB\FMB_자료_배수연\sample\MonitoringBoard\Popup-Boards</v>
      </c>
    </row>
    <row r="2487" spans="1:1" x14ac:dyDescent="0.4">
      <c r="A2487" t="str">
        <f>HYPERLINK("\\10.12.11.20\TFO.FAIT.Share\#C01_프로젝트\안산 MES 산출물\02.프로젝트구현(IM)\300. 설계단계(DES)\380. 화면 설계\00.FMB\FMB_자료_배수연\sample\MonitoringBoard\TEST")</f>
        <v>\\10.12.11.20\TFO.FAIT.Share\#C01_프로젝트\안산 MES 산출물\02.프로젝트구현(IM)\300. 설계단계(DES)\380. 화면 설계\00.FMB\FMB_자료_배수연\sample\MonitoringBoard\TEST</v>
      </c>
    </row>
    <row r="2488" spans="1:1" x14ac:dyDescent="0.4">
      <c r="A2488" t="str">
        <f>HYPERLINK("\\10.12.11.20\TFO.FAIT.Share\#C01_프로젝트\안산 MES 산출물\02.프로젝트구현(IM)\300. 설계단계(DES)\380. 화면 설계\00.FMB\FMB_자료_배수연\sample\MonitoringBoard\Training")</f>
        <v>\\10.12.11.20\TFO.FAIT.Share\#C01_프로젝트\안산 MES 산출물\02.프로젝트구현(IM)\300. 설계단계(DES)\380. 화면 설계\00.FMB\FMB_자료_배수연\sample\MonitoringBoard\Training</v>
      </c>
    </row>
    <row r="2489" spans="1:1" x14ac:dyDescent="0.4">
      <c r="A2489" t="str">
        <f>HYPERLINK("\\10.12.11.20\TFO.FAIT.Share\#C01_프로젝트\안산 MES 산출물\02.프로젝트구현(IM)\300. 설계단계(DES)\380. 화면 설계\00.FMB\FMB_자료_배수연\sample\MonitoringBoard\상반기 기본 교육")</f>
        <v>\\10.12.11.20\TFO.FAIT.Share\#C01_프로젝트\안산 MES 산출물\02.프로젝트구현(IM)\300. 설계단계(DES)\380. 화면 설계\00.FMB\FMB_자료_배수연\sample\MonitoringBoard\상반기 기본 교육</v>
      </c>
    </row>
    <row r="2490" spans="1:1" x14ac:dyDescent="0.4">
      <c r="A2490" t="str">
        <f>HYPERLINK("\\10.12.11.20\TFO.FAIT.Share\#C01_프로젝트\안산 MES 산출물\02.프로젝트구현(IM)\300. 설계단계(DES)\380. 화면 설계\00.FMB\FMB_자료_배수연\sample\MonitoringBoard\솔브레인")</f>
        <v>\\10.12.11.20\TFO.FAIT.Share\#C01_프로젝트\안산 MES 산출물\02.프로젝트구현(IM)\300. 설계단계(DES)\380. 화면 설계\00.FMB\FMB_자료_배수연\sample\MonitoringBoard\솔브레인</v>
      </c>
    </row>
    <row r="2491" spans="1:1" x14ac:dyDescent="0.4">
      <c r="A2491" t="str">
        <f>HYPERLINK("\\10.12.11.20\TFO.FAIT.Share\#C01_프로젝트\안산 MES 산출물\02.프로젝트구현(IM)\300. 설계단계(DES)\380. 화면 설계\00.FMB\FMB_자료_배수연\sample\MonitoringBoard\01.반도체\조립(Semiconductor")</f>
        <v>\\10.12.11.20\TFO.FAIT.Share\#C01_프로젝트\안산 MES 산출물\02.프로젝트구현(IM)\300. 설계단계(DES)\380. 화면 설계\00.FMB\FMB_자료_배수연\sample\MonitoringBoard\01.반도체\조립(Semiconductor</v>
      </c>
    </row>
    <row r="2492" spans="1:1" x14ac:dyDescent="0.4">
      <c r="A2492" t="str">
        <f>HYPERLINK("\\10.12.11.20\TFO.FAIT.Share\#C01_프로젝트\안산 MES 산출물\02.프로젝트구현(IM)\300. 설계단계(DES)\380. 화면 설계\00.FMB\FMB_자료_배수연\sample\MonitoringBoard\01.반도체\조립(Semiconductor\Assembly)")</f>
        <v>\\10.12.11.20\TFO.FAIT.Share\#C01_프로젝트\안산 MES 산출물\02.프로젝트구현(IM)\300. 설계단계(DES)\380. 화면 설계\00.FMB\FMB_자료_배수연\sample\MonitoringBoard\01.반도체\조립(Semiconductor\Assembly)</v>
      </c>
    </row>
    <row r="2493" spans="1:1" x14ac:dyDescent="0.4">
      <c r="A2493" t="str">
        <f>HYPERLINK("\\10.12.11.20\TFO.FAIT.Share\#C01_프로젝트\안산 MES 산출물\02.프로젝트구현(IM)\300. 설계단계(DES)\380. 화면 설계\00.FMB\FMB_자료_배수연\sample\MonitoringBoard\Dash\솔브레인_07.용기")</f>
        <v>\\10.12.11.20\TFO.FAIT.Share\#C01_프로젝트\안산 MES 산출물\02.프로젝트구현(IM)\300. 설계단계(DES)\380. 화면 설계\00.FMB\FMB_자료_배수연\sample\MonitoringBoard\Dash\솔브레인_07.용기</v>
      </c>
    </row>
    <row r="2494" spans="1:1" x14ac:dyDescent="0.4">
      <c r="A2494" t="str">
        <f>HYPERLINK("\\10.12.11.20\TFO.FAIT.Share\#C01_프로젝트\안산 MES 산출물\02.프로젝트구현(IM)\300. 설계단계(DES)\380. 화면 설계\00.FMB\FMB_자료_배수연\sample\MonitoringBoard\Dash\솔브레인_08.재공")</f>
        <v>\\10.12.11.20\TFO.FAIT.Share\#C01_프로젝트\안산 MES 산출물\02.프로젝트구현(IM)\300. 설계단계(DES)\380. 화면 설계\00.FMB\FMB_자료_배수연\sample\MonitoringBoard\Dash\솔브레인_08.재공</v>
      </c>
    </row>
    <row r="2495" spans="1:1" x14ac:dyDescent="0.4">
      <c r="A2495" t="str">
        <f>HYPERLINK("\\10.12.11.20\TFO.FAIT.Share\#C01_프로젝트\안산 MES 산출물\02.프로젝트구현(IM)\300. 설계단계(DES)\380. 화면 설계\분석_조회\현업 제공")</f>
        <v>\\10.12.11.20\TFO.FAIT.Share\#C01_프로젝트\안산 MES 산출물\02.프로젝트구현(IM)\300. 설계단계(DES)\380. 화면 설계\분석_조회\현업 제공</v>
      </c>
    </row>
    <row r="2496" spans="1:1" x14ac:dyDescent="0.4">
      <c r="A2496" t="str">
        <f>HYPERLINK("\\10.12.11.20\TFO.FAIT.Share\#C01_프로젝트\안산 MES 산출물\02.프로젝트구현(IM)\300. 설계단계(DES)\380. 화면 설계\분석_조회\현업 제공\생관")</f>
        <v>\\10.12.11.20\TFO.FAIT.Share\#C01_프로젝트\안산 MES 산출물\02.프로젝트구현(IM)\300. 설계단계(DES)\380. 화면 설계\분석_조회\현업 제공\생관</v>
      </c>
    </row>
    <row r="2497" spans="1:1" x14ac:dyDescent="0.4">
      <c r="A2497" t="str">
        <f>HYPERLINK("\\10.12.11.20\TFO.FAIT.Share\#C01_프로젝트\안산 MES 산출물\02.프로젝트구현(IM)\300. 설계단계(DES)\380. 화면 설계\분석_조회\현업 제공\생산")</f>
        <v>\\10.12.11.20\TFO.FAIT.Share\#C01_프로젝트\안산 MES 산출물\02.프로젝트구현(IM)\300. 설계단계(DES)\380. 화면 설계\분석_조회\현업 제공\생산</v>
      </c>
    </row>
    <row r="2498" spans="1:1" x14ac:dyDescent="0.4">
      <c r="A2498" t="str">
        <f>HYPERLINK("\\10.12.11.20\TFO.FAIT.Share\#C01_프로젝트\안산 MES 산출물\02.프로젝트구현(IM)\300. 설계단계(DES)\380. 화면 설계\분석_조회\현업 제공\품질")</f>
        <v>\\10.12.11.20\TFO.FAIT.Share\#C01_프로젝트\안산 MES 산출물\02.프로젝트구현(IM)\300. 설계단계(DES)\380. 화면 설계\분석_조회\현업 제공\품질</v>
      </c>
    </row>
    <row r="2499" spans="1:1" x14ac:dyDescent="0.4">
      <c r="A2499" t="str">
        <f>HYPERLINK("\\10.12.11.20\TFO.FAIT.Share\#C01_프로젝트\안산 MES 산출물\02.프로젝트구현(IM)\300. 설계단계(DES)\380. 화면 설계\생산관리\backup")</f>
        <v>\\10.12.11.20\TFO.FAIT.Share\#C01_프로젝트\안산 MES 산출물\02.프로젝트구현(IM)\300. 설계단계(DES)\380. 화면 설계\생산관리\backup</v>
      </c>
    </row>
    <row r="2500" spans="1:1" x14ac:dyDescent="0.4">
      <c r="A2500" t="str">
        <f>HYPERLINK("\\10.12.11.20\TFO.FAIT.Share\#C01_프로젝트\안산 MES 산출물\02.프로젝트구현(IM)\300. 설계단계(DES)\390. 개발 목록\old")</f>
        <v>\\10.12.11.20\TFO.FAIT.Share\#C01_프로젝트\안산 MES 산출물\02.프로젝트구현(IM)\300. 설계단계(DES)\390. 개발 목록\old</v>
      </c>
    </row>
    <row r="2501" spans="1:1" x14ac:dyDescent="0.4">
      <c r="A2501" t="str">
        <f>HYPERLINK("\\10.12.11.20\TFO.FAIT.Share\#C01_프로젝트\안산 MES 산출물\02.프로젝트구현(IM)\400. 구현단계(IMP)\410. 구현문서_냉무")</f>
        <v>\\10.12.11.20\TFO.FAIT.Share\#C01_프로젝트\안산 MES 산출물\02.프로젝트구현(IM)\400. 구현단계(IMP)\410. 구현문서_냉무</v>
      </c>
    </row>
    <row r="2502" spans="1:1" x14ac:dyDescent="0.4">
      <c r="A2502" t="str">
        <f>HYPERLINK("\\10.12.11.20\TFO.FAIT.Share\#C01_프로젝트\안산 MES 산출물\02.프로젝트구현(IM)\400. 구현단계(IMP)\420. 단위테스트시행")</f>
        <v>\\10.12.11.20\TFO.FAIT.Share\#C01_프로젝트\안산 MES 산출물\02.프로젝트구현(IM)\400. 구현단계(IMP)\420. 단위테스트시행</v>
      </c>
    </row>
    <row r="2503" spans="1:1" x14ac:dyDescent="0.4">
      <c r="A2503" t="str">
        <f>HYPERLINK("\\10.12.11.20\TFO.FAIT.Share\#C01_프로젝트\안산 MES 산출물\02.프로젝트구현(IM)\400. 구현단계(IMP)\430. 통합테스트계획")</f>
        <v>\\10.12.11.20\TFO.FAIT.Share\#C01_프로젝트\안산 MES 산출물\02.프로젝트구현(IM)\400. 구현단계(IMP)\430. 통합테스트계획</v>
      </c>
    </row>
    <row r="2504" spans="1:1" x14ac:dyDescent="0.4">
      <c r="A2504" t="str">
        <f>HYPERLINK("\\10.12.11.20\TFO.FAIT.Share\#C01_프로젝트\안산 MES 산출물\02.프로젝트구현(IM)\400. 구현단계(IMP)\440. 시스템테스트계획")</f>
        <v>\\10.12.11.20\TFO.FAIT.Share\#C01_프로젝트\안산 MES 산출물\02.프로젝트구현(IM)\400. 구현단계(IMP)\440. 시스템테스트계획</v>
      </c>
    </row>
    <row r="2505" spans="1:1" x14ac:dyDescent="0.4">
      <c r="A2505" t="str">
        <f>HYPERLINK("\\10.12.11.20\TFO.FAIT.Share\#C01_프로젝트\안산 MES 산출물\02.프로젝트구현(IM)\400. 구현단계(IMP)\490. DB PGM")</f>
        <v>\\10.12.11.20\TFO.FAIT.Share\#C01_프로젝트\안산 MES 산출물\02.프로젝트구현(IM)\400. 구현단계(IMP)\490. DB PGM</v>
      </c>
    </row>
    <row r="2506" spans="1:1" x14ac:dyDescent="0.4">
      <c r="A2506" t="str">
        <f>HYPERLINK("\\10.12.11.20\TFO.FAIT.Share\#C01_프로젝트\안산 MES 산출물\02.프로젝트구현(IM)\400. 구현단계(IMP)\420. 단위테스트시행\421. 단위테스트결과")</f>
        <v>\\10.12.11.20\TFO.FAIT.Share\#C01_프로젝트\안산 MES 산출물\02.프로젝트구현(IM)\400. 구현단계(IMP)\420. 단위테스트시행\421. 단위테스트결과</v>
      </c>
    </row>
    <row r="2507" spans="1:1" x14ac:dyDescent="0.4">
      <c r="A2507" t="str">
        <f>HYPERLINK("\\10.12.11.20\TFO.FAIT.Share\#C01_프로젝트\안산 MES 산출물\02.프로젝트구현(IM)\400. 구현단계(IMP)\420. 단위테스트시행\424. 보완 및 결함")</f>
        <v>\\10.12.11.20\TFO.FAIT.Share\#C01_프로젝트\안산 MES 산출물\02.프로젝트구현(IM)\400. 구현단계(IMP)\420. 단위테스트시행\424. 보완 및 결함</v>
      </c>
    </row>
    <row r="2508" spans="1:1" x14ac:dyDescent="0.4">
      <c r="A2508" t="str">
        <f>HYPERLINK("\\10.12.11.20\TFO.FAIT.Share\#C01_프로젝트\안산 MES 산출물\02.프로젝트구현(IM)\500. 테스트단계(TET)\510. 테스트문서")</f>
        <v>\\10.12.11.20\TFO.FAIT.Share\#C01_프로젝트\안산 MES 산출물\02.프로젝트구현(IM)\500. 테스트단계(TET)\510. 테스트문서</v>
      </c>
    </row>
    <row r="2509" spans="1:1" x14ac:dyDescent="0.4">
      <c r="A2509" t="str">
        <f>HYPERLINK("\\10.12.11.20\TFO.FAIT.Share\#C01_프로젝트\안산 MES 산출물\02.프로젝트구현(IM)\500. 테스트단계(TET)\520. 통합테스트시행")</f>
        <v>\\10.12.11.20\TFO.FAIT.Share\#C01_프로젝트\안산 MES 산출물\02.프로젝트구현(IM)\500. 테스트단계(TET)\520. 통합테스트시행</v>
      </c>
    </row>
    <row r="2510" spans="1:1" x14ac:dyDescent="0.4">
      <c r="A2510" t="str">
        <f>HYPERLINK("\\10.12.11.20\TFO.FAIT.Share\#C01_프로젝트\안산 MES 산출물\02.프로젝트구현(IM)\600. 전개단계(TRA)\610. 전개문서")</f>
        <v>\\10.12.11.20\TFO.FAIT.Share\#C01_프로젝트\안산 MES 산출물\02.프로젝트구현(IM)\600. 전개단계(TRA)\610. 전개문서</v>
      </c>
    </row>
    <row r="2511" spans="1:1" x14ac:dyDescent="0.4">
      <c r="A2511" t="str">
        <f>HYPERLINK("\\10.12.11.20\TFO.FAIT.Share\#C01_프로젝트\안산 MES 산출물\02.프로젝트구현(IM)\600. 전개단계(TRA)\620. 운영시스템이행")</f>
        <v>\\10.12.11.20\TFO.FAIT.Share\#C01_프로젝트\안산 MES 산출물\02.프로젝트구현(IM)\600. 전개단계(TRA)\620. 운영시스템이행</v>
      </c>
    </row>
    <row r="2512" spans="1:1" x14ac:dyDescent="0.4">
      <c r="A2512" t="str">
        <f>HYPERLINK("\\10.12.11.20\TFO.FAIT.Share\#C01_프로젝트\안산 MES 산출물\02.프로젝트구현(IM)\600. 전개단계(TRA)\630. CutOver계획서")</f>
        <v>\\10.12.11.20\TFO.FAIT.Share\#C01_프로젝트\안산 MES 산출물\02.프로젝트구현(IM)\600. 전개단계(TRA)\630. CutOver계획서</v>
      </c>
    </row>
    <row r="2513" spans="1:1" x14ac:dyDescent="0.4">
      <c r="A2513" t="str">
        <f>HYPERLINK("\\10.12.11.20\TFO.FAIT.Share\#C01_프로젝트\안산 MES 산출물\02.프로젝트구현(IM)\600. 전개단계(TRA)\640. 변경관리")</f>
        <v>\\10.12.11.20\TFO.FAIT.Share\#C01_프로젝트\안산 MES 산출물\02.프로젝트구현(IM)\600. 전개단계(TRA)\640. 변경관리</v>
      </c>
    </row>
    <row r="2514" spans="1:1" x14ac:dyDescent="0.4">
      <c r="A2514" t="str">
        <f>HYPERLINK("\\10.12.11.20\TFO.FAIT.Share\#C01_프로젝트\안산 MES 산출물\02.프로젝트구현(IM)\600. 전개단계(TRA)\650.안정화")</f>
        <v>\\10.12.11.20\TFO.FAIT.Share\#C01_프로젝트\안산 MES 산출물\02.프로젝트구현(IM)\600. 전개단계(TRA)\650.안정화</v>
      </c>
    </row>
    <row r="2515" spans="1:1" x14ac:dyDescent="0.4">
      <c r="A2515" t="str">
        <f>HYPERLINK("\\10.12.11.20\TFO.FAIT.Share\#C01_프로젝트\안산 MES 산출물\02.프로젝트구현(IM)\600. 전개단계(TRA)\620. 운영시스템이행\621. 시스템 셋업")</f>
        <v>\\10.12.11.20\TFO.FAIT.Share\#C01_프로젝트\안산 MES 산출물\02.프로젝트구현(IM)\600. 전개단계(TRA)\620. 운영시스템이행\621. 시스템 셋업</v>
      </c>
    </row>
    <row r="2516" spans="1:1" x14ac:dyDescent="0.4">
      <c r="A2516" t="str">
        <f>HYPERLINK("\\10.12.11.20\TFO.FAIT.Share\#C01_프로젝트\안산 MES 산출물\02.프로젝트구현(IM)\600. 전개단계(TRA)\620. 운영시스템이행\622. SR(Service Request) 관리")</f>
        <v>\\10.12.11.20\TFO.FAIT.Share\#C01_프로젝트\안산 MES 산출물\02.프로젝트구현(IM)\600. 전개단계(TRA)\620. 운영시스템이행\622. SR(Service Request) 관리</v>
      </c>
    </row>
    <row r="2517" spans="1:1" x14ac:dyDescent="0.4">
      <c r="A2517" t="str">
        <f>HYPERLINK("\\10.12.11.20\TFO.FAIT.Share\#C01_프로젝트\안산 MES 산출물\02.프로젝트구현(IM)\600. 전개단계(TRA)\620. 운영시스템이행\623. 사용자&amp;운영자 교육시행")</f>
        <v>\\10.12.11.20\TFO.FAIT.Share\#C01_프로젝트\안산 MES 산출물\02.프로젝트구현(IM)\600. 전개단계(TRA)\620. 운영시스템이행\623. 사용자&amp;운영자 교육시행</v>
      </c>
    </row>
    <row r="2518" spans="1:1" x14ac:dyDescent="0.4">
      <c r="A2518" t="str">
        <f>HYPERLINK("\\10.12.11.20\TFO.FAIT.Share\#C01_프로젝트\안산 MES 산출물\02.프로젝트구현(IM)\700. 종료단계(CLO)\720. 최종 매뉴얼")</f>
        <v>\\10.12.11.20\TFO.FAIT.Share\#C01_프로젝트\안산 MES 산출물\02.프로젝트구현(IM)\700. 종료단계(CLO)\720. 최종 매뉴얼</v>
      </c>
    </row>
    <row r="2519" spans="1:1" x14ac:dyDescent="0.4">
      <c r="A2519" t="str">
        <f>HYPERLINK("\\10.12.11.20\TFO.FAIT.Share\#C01_프로젝트\안산 MES 산출물\02.프로젝트구현(IM)\700. 종료단계(CLO)\730. 하자보수계획")</f>
        <v>\\10.12.11.20\TFO.FAIT.Share\#C01_프로젝트\안산 MES 산출물\02.프로젝트구현(IM)\700. 종료단계(CLO)\730. 하자보수계획</v>
      </c>
    </row>
    <row r="2520" spans="1:1" x14ac:dyDescent="0.4">
      <c r="A2520" t="str">
        <f>HYPERLINK("\\10.12.11.20\TFO.FAIT.Share\#C01_프로젝트\안산 MES 산출물\02.프로젝트구현(IM)\700. 종료단계(CLO)\740. 납품확인서")</f>
        <v>\\10.12.11.20\TFO.FAIT.Share\#C01_프로젝트\안산 MES 산출물\02.프로젝트구현(IM)\700. 종료단계(CLO)\740. 납품확인서</v>
      </c>
    </row>
    <row r="2521" spans="1:1" x14ac:dyDescent="0.4">
      <c r="A2521" t="str">
        <f>HYPERLINK("\\10.12.11.20\TFO.FAIT.Share\#C01_프로젝트\안산 MES 산출물\02.프로젝트구현(IM)\700. 종료단계(CLO)\설치파일")</f>
        <v>\\10.12.11.20\TFO.FAIT.Share\#C01_프로젝트\안산 MES 산출물\02.프로젝트구현(IM)\700. 종료단계(CLO)\설치파일</v>
      </c>
    </row>
    <row r="2522" spans="1:1" x14ac:dyDescent="0.4">
      <c r="A2522" t="str">
        <f>HYPERLINK("\\10.12.11.20\TFO.FAIT.Share\#C01_프로젝트\안산 MES 산출물\02.프로젝트구현(IM)\700. 종료단계(CLO)\720. 최종 매뉴얼\721. 사용자 매뉴얼")</f>
        <v>\\10.12.11.20\TFO.FAIT.Share\#C01_프로젝트\안산 MES 산출물\02.프로젝트구현(IM)\700. 종료단계(CLO)\720. 최종 매뉴얼\721. 사용자 매뉴얼</v>
      </c>
    </row>
    <row r="2523" spans="1:1" x14ac:dyDescent="0.4">
      <c r="A2523" t="str">
        <f>HYPERLINK("\\10.12.11.20\TFO.FAIT.Share\#C01_프로젝트\안산 MES 산출물\02.프로젝트구현(IM)\700. 종료단계(CLO)\720. 최종 매뉴얼\722. 운영자 매뉴얼")</f>
        <v>\\10.12.11.20\TFO.FAIT.Share\#C01_프로젝트\안산 MES 산출물\02.프로젝트구현(IM)\700. 종료단계(CLO)\720. 최종 매뉴얼\722. 운영자 매뉴얼</v>
      </c>
    </row>
    <row r="2524" spans="1:1" x14ac:dyDescent="0.4">
      <c r="A2524" t="str">
        <f>HYPERLINK("\\10.12.11.20\TFO.FAIT.Share\#C01_프로젝트\안산 MES 산출물\02.프로젝트구현(IM)\700. 종료단계(CLO)\720. 최종 매뉴얼\721. 사용자 매뉴얼\MESPlus_V5.2 Package Document")</f>
        <v>\\10.12.11.20\TFO.FAIT.Share\#C01_프로젝트\안산 MES 산출물\02.프로젝트구현(IM)\700. 종료단계(CLO)\720. 최종 매뉴얼\721. 사용자 매뉴얼\MESPlus_V5.2 Package Document</v>
      </c>
    </row>
    <row r="2525" spans="1:1" x14ac:dyDescent="0.4">
      <c r="A2525" t="str">
        <f>HYPERLINK("\\10.12.11.20\TFO.FAIT.Share\#C01_프로젝트\안산 MES 산출물\02.프로젝트구현(IM)\700. 종료단계(CLO)\720. 최종 매뉴얼\721. 사용자 매뉴얼\MESPlus_V5.2 Package Document\Data Dictionary")</f>
        <v>\\10.12.11.20\TFO.FAIT.Share\#C01_프로젝트\안산 MES 산출물\02.프로젝트구현(IM)\700. 종료단계(CLO)\720. 최종 매뉴얼\721. 사용자 매뉴얼\MESPlus_V5.2 Package Document\Data Dictionary</v>
      </c>
    </row>
    <row r="2526" spans="1:1" x14ac:dyDescent="0.4">
      <c r="A2526" t="str">
        <f>HYPERLINK("\\10.12.11.20\TFO.FAIT.Share\#C01_프로젝트\안산 MES 산출물\02.프로젝트구현(IM)\700. 종료단계(CLO)\720. 최종 매뉴얼\721. 사용자 매뉴얼\MESPlus_V5.2 Package Document\Developer Guide")</f>
        <v>\\10.12.11.20\TFO.FAIT.Share\#C01_프로젝트\안산 MES 산출물\02.프로젝트구현(IM)\700. 종료단계(CLO)\720. 최종 매뉴얼\721. 사용자 매뉴얼\MESPlus_V5.2 Package Document\Developer Guide</v>
      </c>
    </row>
    <row r="2527" spans="1:1" x14ac:dyDescent="0.4">
      <c r="A2527" t="str">
        <f>HYPERLINK("\\10.12.11.20\TFO.FAIT.Share\#C01_프로젝트\안산 MES 산출물\02.프로젝트구현(IM)\700. 종료단계(CLO)\720. 최종 매뉴얼\721. 사용자 매뉴얼\MESPlus_V5.2 Package Document\Service Reference")</f>
        <v>\\10.12.11.20\TFO.FAIT.Share\#C01_프로젝트\안산 MES 산출물\02.프로젝트구현(IM)\700. 종료단계(CLO)\720. 최종 매뉴얼\721. 사용자 매뉴얼\MESPlus_V5.2 Package Document\Service Reference</v>
      </c>
    </row>
    <row r="2528" spans="1:1" x14ac:dyDescent="0.4">
      <c r="A2528" t="str">
        <f>HYPERLINK("\\10.12.11.20\TFO.FAIT.Share\#C01_프로젝트\안산 MES 산출물\02.프로젝트구현(IM)\700. 종료단계(CLO)\720. 최종 매뉴얼\722. 운영자 매뉴얼\EMI")</f>
        <v>\\10.12.11.20\TFO.FAIT.Share\#C01_프로젝트\안산 MES 산출물\02.프로젝트구현(IM)\700. 종료단계(CLO)\720. 최종 매뉴얼\722. 운영자 매뉴얼\EMI</v>
      </c>
    </row>
    <row r="2529" spans="1:1" x14ac:dyDescent="0.4">
      <c r="A2529" t="str">
        <f>HYPERLINK("\\10.12.11.20\TFO.FAIT.Share\#C01_프로젝트\안산 MES 산출물\02.프로젝트구현(IM)\700. 종료단계(CLO)\720. 최종 매뉴얼\722. 운영자 매뉴얼\FMBPlus")</f>
        <v>\\10.12.11.20\TFO.FAIT.Share\#C01_프로젝트\안산 MES 산출물\02.프로젝트구현(IM)\700. 종료단계(CLO)\720. 최종 매뉴얼\722. 운영자 매뉴얼\FMBPlus</v>
      </c>
    </row>
    <row r="2530" spans="1:1" x14ac:dyDescent="0.4">
      <c r="A2530" t="str">
        <f>HYPERLINK("\\10.12.11.20\TFO.FAIT.Share\#C01_프로젝트\안산 MES 산출물\02.프로젝트구현(IM)\700. 종료단계(CLO)\720. 최종 매뉴얼\722. 운영자 매뉴얼\MES")</f>
        <v>\\10.12.11.20\TFO.FAIT.Share\#C01_프로젝트\안산 MES 산출물\02.프로젝트구현(IM)\700. 종료단계(CLO)\720. 최종 매뉴얼\722. 운영자 매뉴얼\MES</v>
      </c>
    </row>
    <row r="2531" spans="1:1" x14ac:dyDescent="0.4">
      <c r="A2531" t="str">
        <f>HYPERLINK("\\10.12.11.20\TFO.FAIT.Share\#C01_프로젝트\안산 MES 산출물\02.프로젝트구현(IM)\700. 종료단계(CLO)\720. 최종 매뉴얼\722. 운영자 매뉴얼\자동화")</f>
        <v>\\10.12.11.20\TFO.FAIT.Share\#C01_프로젝트\안산 MES 산출물\02.프로젝트구현(IM)\700. 종료단계(CLO)\720. 최종 매뉴얼\722. 운영자 매뉴얼\자동화</v>
      </c>
    </row>
    <row r="2532" spans="1:1" x14ac:dyDescent="0.4">
      <c r="A2532" t="str">
        <f>HYPERLINK("\\10.12.11.20\TFO.FAIT.Share\#C01_프로젝트\안산 MES 산출물\02.프로젝트구현(IM)\700. 종료단계(CLO)\720. 최종 매뉴얼\722. 운영자 매뉴얼\EMI\1. EMI 매뉴얼")</f>
        <v>\\10.12.11.20\TFO.FAIT.Share\#C01_프로젝트\안산 MES 산출물\02.프로젝트구현(IM)\700. 종료단계(CLO)\720. 최종 매뉴얼\722. 운영자 매뉴얼\EMI\1. EMI 매뉴얼</v>
      </c>
    </row>
    <row r="2533" spans="1:1" x14ac:dyDescent="0.4">
      <c r="A2533" t="str">
        <f>HYPERLINK("\\10.12.11.20\TFO.FAIT.Share\#C01_프로젝트\안산 MES 산출물\02.프로젝트구현(IM)\700. 종료단계(CLO)\720. 최종 매뉴얼\722. 운영자 매뉴얼\MES\1. 운영자 메뉴얼")</f>
        <v>\\10.12.11.20\TFO.FAIT.Share\#C01_프로젝트\안산 MES 산출물\02.프로젝트구현(IM)\700. 종료단계(CLO)\720. 최종 매뉴얼\722. 운영자 매뉴얼\MES\1. 운영자 메뉴얼</v>
      </c>
    </row>
    <row r="2534" spans="1:1" x14ac:dyDescent="0.4">
      <c r="A2534" t="str">
        <f>HYPERLINK("\\10.12.11.20\TFO.FAIT.Share\#C01_프로젝트\안산 MES 산출물\02.프로젝트구현(IM)\700. 종료단계(CLO)\720. 최종 매뉴얼\722. 운영자 매뉴얼\MES\MESPlus_V5.2 Package Document")</f>
        <v>\\10.12.11.20\TFO.FAIT.Share\#C01_프로젝트\안산 MES 산출물\02.프로젝트구현(IM)\700. 종료단계(CLO)\720. 최종 매뉴얼\722. 운영자 매뉴얼\MES\MESPlus_V5.2 Package Document</v>
      </c>
    </row>
    <row r="2535" spans="1:1" x14ac:dyDescent="0.4">
      <c r="A2535" t="str">
        <f>HYPERLINK("\\10.12.11.20\TFO.FAIT.Share\#C01_프로젝트\안산 MES 산출물\02.프로젝트구현(IM)\700. 종료단계(CLO)\720. 최종 매뉴얼\722. 운영자 매뉴얼\MES\MESPlus_V5.2 Package Document\Data Dictionary")</f>
        <v>\\10.12.11.20\TFO.FAIT.Share\#C01_프로젝트\안산 MES 산출물\02.프로젝트구현(IM)\700. 종료단계(CLO)\720. 최종 매뉴얼\722. 운영자 매뉴얼\MES\MESPlus_V5.2 Package Document\Data Dictionary</v>
      </c>
    </row>
    <row r="2536" spans="1:1" x14ac:dyDescent="0.4">
      <c r="A2536" t="str">
        <f>HYPERLINK("\\10.12.11.20\TFO.FAIT.Share\#C01_프로젝트\안산 MES 산출물\02.프로젝트구현(IM)\700. 종료단계(CLO)\720. 최종 매뉴얼\722. 운영자 매뉴얼\MES\MESPlus_V5.2 Package Document\Developer Guide")</f>
        <v>\\10.12.11.20\TFO.FAIT.Share\#C01_프로젝트\안산 MES 산출물\02.프로젝트구현(IM)\700. 종료단계(CLO)\720. 최종 매뉴얼\722. 운영자 매뉴얼\MES\MESPlus_V5.2 Package Document\Developer Guide</v>
      </c>
    </row>
    <row r="2537" spans="1:1" x14ac:dyDescent="0.4">
      <c r="A2537" t="str">
        <f>HYPERLINK("\\10.12.11.20\TFO.FAIT.Share\#C01_프로젝트\안산 MES 산출물\02.프로젝트구현(IM)\700. 종료단계(CLO)\720. 최종 매뉴얼\722. 운영자 매뉴얼\MES\MESPlus_V5.2 Package Document\Service Reference")</f>
        <v>\\10.12.11.20\TFO.FAIT.Share\#C01_프로젝트\안산 MES 산출물\02.프로젝트구현(IM)\700. 종료단계(CLO)\720. 최종 매뉴얼\722. 운영자 매뉴얼\MES\MESPlus_V5.2 Package Document\Service Reference</v>
      </c>
    </row>
    <row r="2538" spans="1:1" x14ac:dyDescent="0.4">
      <c r="A2538" t="str">
        <f>HYPERLINK("\\10.12.11.20\TFO.FAIT.Share\#C01_프로젝트\안산 MES 산출물\02.프로젝트구현(IM)\700. 종료단계(CLO)\720. 최종 매뉴얼\722. 운영자 매뉴얼\자동화\검사파일수집")</f>
        <v>\\10.12.11.20\TFO.FAIT.Share\#C01_프로젝트\안산 MES 산출물\02.프로젝트구현(IM)\700. 종료단계(CLO)\720. 최종 매뉴얼\722. 운영자 매뉴얼\자동화\검사파일수집</v>
      </c>
    </row>
    <row r="2539" spans="1:1" x14ac:dyDescent="0.4">
      <c r="A2539" t="str">
        <f>HYPERLINK("\\10.12.11.20\TFO.FAIT.Share\#C01_프로젝트\안산 MES 산출물\02.프로젝트구현(IM)\700. 종료단계(CLO)\720. 최종 매뉴얼\722. 운영자 매뉴얼\자동화\자동회 EAP")</f>
        <v>\\10.12.11.20\TFO.FAIT.Share\#C01_프로젝트\안산 MES 산출물\02.프로젝트구현(IM)\700. 종료단계(CLO)\720. 최종 매뉴얼\722. 운영자 매뉴얼\자동화\자동회 EAP</v>
      </c>
    </row>
    <row r="2540" spans="1:1" x14ac:dyDescent="0.4">
      <c r="A2540" t="str">
        <f>HYPERLINK("\\10.12.11.20\TFO.FAIT.Share\#C01_프로젝트\안산 MES 산출물\02.프로젝트구현(IM)\700. 종료단계(CLO)\740. 납품확인서\EAP")</f>
        <v>\\10.12.11.20\TFO.FAIT.Share\#C01_프로젝트\안산 MES 산출물\02.프로젝트구현(IM)\700. 종료단계(CLO)\740. 납품확인서\EAP</v>
      </c>
    </row>
    <row r="2541" spans="1:1" x14ac:dyDescent="0.4">
      <c r="A2541" t="str">
        <f>HYPERLINK("\\10.12.11.20\TFO.FAIT.Share\#C01_프로젝트\안산 MES 산출물\02.프로젝트구현(IM)\700. 종료단계(CLO)\740. 납품확인서\KIOSK")</f>
        <v>\\10.12.11.20\TFO.FAIT.Share\#C01_프로젝트\안산 MES 산출물\02.프로젝트구현(IM)\700. 종료단계(CLO)\740. 납품확인서\KIOSK</v>
      </c>
    </row>
    <row r="2542" spans="1:1" x14ac:dyDescent="0.4">
      <c r="A2542" t="str">
        <f>HYPERLINK("\\10.12.11.20\TFO.FAIT.Share\#C01_프로젝트\안산 MES 산출물\02.프로젝트구현(IM)\700. 종료단계(CLO)\740. 납품확인서\MES")</f>
        <v>\\10.12.11.20\TFO.FAIT.Share\#C01_프로젝트\안산 MES 산출물\02.프로젝트구현(IM)\700. 종료단계(CLO)\740. 납품확인서\MES</v>
      </c>
    </row>
    <row r="2543" spans="1:1" x14ac:dyDescent="0.4">
      <c r="A2543" t="str">
        <f>HYPERLINK("\\10.12.11.20\TFO.FAIT.Share\#C01_프로젝트\안산 MES 산출물\02.프로젝트구현(IM)\700. 종료단계(CLO)\740. 납품확인서\OPC Server Software licenses")</f>
        <v>\\10.12.11.20\TFO.FAIT.Share\#C01_프로젝트\안산 MES 산출물\02.프로젝트구현(IM)\700. 종료단계(CLO)\740. 납품확인서\OPC Server Software licenses</v>
      </c>
    </row>
    <row r="2544" spans="1:1" x14ac:dyDescent="0.4">
      <c r="A2544" t="str">
        <f>HYPERLINK("\\10.12.11.20\TFO.FAIT.Share\#C01_프로젝트\안산 MES 산출물\02.프로젝트구현(IM)\700. 종료단계(CLO)\740. 납품확인서\ORACLE")</f>
        <v>\\10.12.11.20\TFO.FAIT.Share\#C01_프로젝트\안산 MES 산출물\02.프로젝트구현(IM)\700. 종료단계(CLO)\740. 납품확인서\ORACLE</v>
      </c>
    </row>
    <row r="2545" spans="1:1" x14ac:dyDescent="0.4">
      <c r="A2545" t="str">
        <f>HYPERLINK("\\10.12.11.20\TFO.FAIT.Share\#C01_프로젝트\안산 MES 산출물\02.프로젝트구현(IM)\700. 종료단계(CLO)\740. 납품확인서\SERVER_HW")</f>
        <v>\\10.12.11.20\TFO.FAIT.Share\#C01_프로젝트\안산 MES 산출물\02.프로젝트구현(IM)\700. 종료단계(CLO)\740. 납품확인서\SERVER_HW</v>
      </c>
    </row>
    <row r="2546" spans="1:1" x14ac:dyDescent="0.4">
      <c r="A2546" t="str">
        <f>HYPERLINK("\\10.12.11.20\TFO.FAIT.Share\#C01_프로젝트\안산 MES 산출물\02.프로젝트구현(IM)\700. 종료단계(CLO)\740. 납품확인서\검수확인서_참고용")</f>
        <v>\\10.12.11.20\TFO.FAIT.Share\#C01_프로젝트\안산 MES 산출물\02.프로젝트구현(IM)\700. 종료단계(CLO)\740. 납품확인서\검수확인서_참고용</v>
      </c>
    </row>
    <row r="2547" spans="1:1" x14ac:dyDescent="0.4">
      <c r="A2547" t="str">
        <f>HYPERLINK("\\10.12.11.20\TFO.FAIT.Share\#C01_프로젝트\안산 MES 산출물\02.프로젝트구현(IM)\700. 종료단계(CLO)\740. 납품확인서\MES\EMI")</f>
        <v>\\10.12.11.20\TFO.FAIT.Share\#C01_프로젝트\안산 MES 산출물\02.프로젝트구현(IM)\700. 종료단계(CLO)\740. 납품확인서\MES\EMI</v>
      </c>
    </row>
    <row r="2548" spans="1:1" x14ac:dyDescent="0.4">
      <c r="A2548" t="str">
        <f>HYPERLINK("\\10.12.11.20\TFO.FAIT.Share\#C01_프로젝트\안산 MES 산출물\02.프로젝트구현(IM)\700. 종료단계(CLO)\740. 납품확인서\MES\FMB")</f>
        <v>\\10.12.11.20\TFO.FAIT.Share\#C01_프로젝트\안산 MES 산출물\02.프로젝트구현(IM)\700. 종료단계(CLO)\740. 납품확인서\MES\FMB</v>
      </c>
    </row>
    <row r="2549" spans="1:1" x14ac:dyDescent="0.4">
      <c r="A2549" t="str">
        <f>HYPERLINK("\\10.12.11.20\TFO.FAIT.Share\#C01_프로젝트\안산 MES 산출물\02.프로젝트구현(IM)\700. 종료단계(CLO)\740. 납품확인서\MES\H101")</f>
        <v>\\10.12.11.20\TFO.FAIT.Share\#C01_프로젝트\안산 MES 산출물\02.프로젝트구현(IM)\700. 종료단계(CLO)\740. 납품확인서\MES\H101</v>
      </c>
    </row>
    <row r="2550" spans="1:1" x14ac:dyDescent="0.4">
      <c r="A2550" t="str">
        <f>HYPERLINK("\\10.12.11.20\TFO.FAIT.Share\#C01_프로젝트\안산 MES 산출물\02.프로젝트구현(IM)\700. 종료단계(CLO)\740. 납품확인서\MES\MES")</f>
        <v>\\10.12.11.20\TFO.FAIT.Share\#C01_프로젝트\안산 MES 산출물\02.프로젝트구현(IM)\700. 종료단계(CLO)\740. 납품확인서\MES\MES</v>
      </c>
    </row>
    <row r="2551" spans="1:1" x14ac:dyDescent="0.4">
      <c r="A2551" t="str">
        <f>HYPERLINK("\\10.12.11.20\TFO.FAIT.Share\#C01_프로젝트\안산 MES 산출물\02.프로젝트구현(IM)\700. 종료단계(CLO)\설치파일\FMB_Client")</f>
        <v>\\10.12.11.20\TFO.FAIT.Share\#C01_프로젝트\안산 MES 산출물\02.프로젝트구현(IM)\700. 종료단계(CLO)\설치파일\FMB_Client</v>
      </c>
    </row>
    <row r="2552" spans="1:1" x14ac:dyDescent="0.4">
      <c r="A2552" t="str">
        <f>HYPERLINK("\\10.12.11.20\TFO.FAIT.Share\#C01_프로젝트\안산 MES 산출물\02.프로젝트구현(IM)\700. 종료단계(CLO)\설치파일\MES_Client")</f>
        <v>\\10.12.11.20\TFO.FAIT.Share\#C01_프로젝트\안산 MES 산출물\02.프로젝트구현(IM)\700. 종료단계(CLO)\설치파일\MES_Client</v>
      </c>
    </row>
    <row r="2553" spans="1:1" x14ac:dyDescent="0.4">
      <c r="A2553" t="str">
        <f>HYPERLINK("\\10.12.11.20\TFO.FAIT.Share\#C01_프로젝트\안산 MES 산출물\02.프로젝트구현(IM)\700. 종료단계(CLO)\설치파일\FMB_Client\FMB-Client")</f>
        <v>\\10.12.11.20\TFO.FAIT.Share\#C01_프로젝트\안산 MES 산출물\02.프로젝트구현(IM)\700. 종료단계(CLO)\설치파일\FMB_Client\FMB-Client</v>
      </c>
    </row>
    <row r="2554" spans="1:1" x14ac:dyDescent="0.4">
      <c r="A2554" t="str">
        <f>HYPERLINK("\\10.12.11.20\TFO.FAIT.Share\#C01_프로젝트\안산 MES 산출물\02.프로젝트구현(IM)\700. 종료단계(CLO)\설치파일\MES_Client\MESClient Setup")</f>
        <v>\\10.12.11.20\TFO.FAIT.Share\#C01_프로젝트\안산 MES 산출물\02.프로젝트구현(IM)\700. 종료단계(CLO)\설치파일\MES_Client\MESClient Setup</v>
      </c>
    </row>
    <row r="2555" spans="1:1" x14ac:dyDescent="0.4">
      <c r="A2555" t="str">
        <f>HYPERLINK("\\10.12.11.20\TFO.FAIT.Share\#C01_프로젝트\안산 MES 산출물\02.프로젝트구현(IM)\700. 종료단계(CLO)\설치파일\MES_Client\MESClient Setup\DotNetFX461")</f>
        <v>\\10.12.11.20\TFO.FAIT.Share\#C01_프로젝트\안산 MES 산출물\02.프로젝트구현(IM)\700. 종료단계(CLO)\설치파일\MES_Client\MESClient Setup\DotNetFX461</v>
      </c>
    </row>
    <row r="2556" spans="1:1" x14ac:dyDescent="0.4">
      <c r="A2556" t="str">
        <f>HYPERLINK("\\10.12.11.20\TFO.FAIT.Share\#C01_프로젝트\안산 MES 산출물\02.프로젝트구현(IM)\700. 종료단계(CLO)\설치파일\MES_Client\MESClient Setup\MESPlus")</f>
        <v>\\10.12.11.20\TFO.FAIT.Share\#C01_프로젝트\안산 MES 산출물\02.프로젝트구현(IM)\700. 종료단계(CLO)\설치파일\MES_Client\MESClient Setup\MESPlus</v>
      </c>
    </row>
    <row r="2557" spans="1:1" x14ac:dyDescent="0.4">
      <c r="A2557" t="str">
        <f>HYPERLINK("\\10.12.11.20\TFO.FAIT.Share\#C01_프로젝트\안산 MES 산출물\02.프로젝트구현(IM)\700. 종료단계(CLO)\설치파일\MES_Client\MESClient Setup\MotionProSetup_win64")</f>
        <v>\\10.12.11.20\TFO.FAIT.Share\#C01_프로젝트\안산 MES 산출물\02.프로젝트구현(IM)\700. 종료단계(CLO)\설치파일\MES_Client\MESClient Setup\MotionProSetup_win64</v>
      </c>
    </row>
    <row r="2558" spans="1:1" x14ac:dyDescent="0.4">
      <c r="A2558" t="str">
        <f>HYPERLINK("\\10.12.11.20\TFO.FAIT.Share\#C01_프로젝트\안산 MES 산출물\02.프로젝트구현(IM)\700. 종료단계(CLO)\설치파일\MES_Client\MESClient Setup\vcredist_x86")</f>
        <v>\\10.12.11.20\TFO.FAIT.Share\#C01_프로젝트\안산 MES 산출물\02.프로젝트구현(IM)\700. 종료단계(CLO)\설치파일\MES_Client\MESClient Setup\vcredist_x86</v>
      </c>
    </row>
    <row r="2559" spans="1:1" x14ac:dyDescent="0.4">
      <c r="A2559" t="str">
        <f>HYPERLINK("\\10.12.11.20\TFO.FAIT.Share\#C01_프로젝트\안산 MES 산출물\02.프로젝트구현(IM)\700. 종료단계(CLO)\설치파일\MES_Client\MESClient Setup\MESPlus\documents")</f>
        <v>\\10.12.11.20\TFO.FAIT.Share\#C01_프로젝트\안산 MES 산출물\02.프로젝트구현(IM)\700. 종료단계(CLO)\설치파일\MES_Client\MESClient Setup\MESPlus\documents</v>
      </c>
    </row>
    <row r="2560" spans="1:1" x14ac:dyDescent="0.4">
      <c r="A2560" t="str">
        <f>HYPERLINK("\\10.12.11.20\TFO.FAIT.Share\#C01_프로젝트\안산 MES 산출물\02.프로젝트구현(IM)\700. 종료단계(CLO)\설치파일\MES_Client\MESClient Setup\MESPlus\GPUCache")</f>
        <v>\\10.12.11.20\TFO.FAIT.Share\#C01_프로젝트\안산 MES 산출물\02.프로젝트구현(IM)\700. 종료단계(CLO)\설치파일\MES_Client\MESClient Setup\MESPlus\GPUCache</v>
      </c>
    </row>
    <row r="2561" spans="1:1" x14ac:dyDescent="0.4">
      <c r="A2561" t="str">
        <f>HYPERLINK("\\10.12.11.20\TFO.FAIT.Share\#C01_프로젝트\안산 MES 산출물\02.프로젝트구현(IM)\700. 종료단계(CLO)\설치파일\MES_Client\MESClient Setup\MESPlus\locales")</f>
        <v>\\10.12.11.20\TFO.FAIT.Share\#C01_프로젝트\안산 MES 산출물\02.프로젝트구현(IM)\700. 종료단계(CLO)\설치파일\MES_Client\MESClient Setup\MESPlus\locales</v>
      </c>
    </row>
    <row r="2562" spans="1:1" x14ac:dyDescent="0.4">
      <c r="A2562" t="str">
        <f>HYPERLINK("\\10.12.11.20\TFO.FAIT.Share\#C01_프로젝트\안산 MES 산출물\02.프로젝트구현(IM)\700. 종료단계(CLO)\설치파일\MES_Client\MESClient Setup\MESPlus\Screen")</f>
        <v>\\10.12.11.20\TFO.FAIT.Share\#C01_프로젝트\안산 MES 산출물\02.프로젝트구현(IM)\700. 종료단계(CLO)\설치파일\MES_Client\MESClient Setup\MESPlus\Screen</v>
      </c>
    </row>
    <row r="2563" spans="1:1" x14ac:dyDescent="0.4">
      <c r="A2563" t="str">
        <f>HYPERLINK("\\10.12.11.20\TFO.FAIT.Share\#C01_프로젝트\안산 MES 산출물\02.프로젝트구현(IM)\700. 종료단계(CLO)\설치파일\MES_Client\MESClient Setup\MESPlus\_upgrade")</f>
        <v>\\10.12.11.20\TFO.FAIT.Share\#C01_프로젝트\안산 MES 산출물\02.프로젝트구현(IM)\700. 종료단계(CLO)\설치파일\MES_Client\MESClient Setup\MESPlus\_upgrade</v>
      </c>
    </row>
    <row r="2564" spans="1:1" x14ac:dyDescent="0.4">
      <c r="A2564" t="str">
        <f>HYPERLINK("\\10.12.11.20\TFO.FAIT.Share\#C01_프로젝트\안산 MES 산출물\02.프로젝트구현(IM)\900. 추가연장\IF_SAP")</f>
        <v>\\10.12.11.20\TFO.FAIT.Share\#C01_프로젝트\안산 MES 산출물\02.프로젝트구현(IM)\900. 추가연장\IF_SAP</v>
      </c>
    </row>
    <row r="2565" spans="1:1" x14ac:dyDescent="0.4">
      <c r="A2565" t="str">
        <f>HYPERLINK("\\10.12.11.20\TFO.FAIT.Share\#C01_프로젝트\안산 MES 산출물\02.프로젝트구현(IM)\900. 추가연장\화면설계")</f>
        <v>\\10.12.11.20\TFO.FAIT.Share\#C01_프로젝트\안산 MES 산출물\02.프로젝트구현(IM)\900. 추가연장\화면설계</v>
      </c>
    </row>
    <row r="2566" spans="1:1" x14ac:dyDescent="0.4">
      <c r="A2566" t="str">
        <f>HYPERLINK("\\10.12.11.20\TFO.FAIT.Share\#C01_프로젝트\안산 MES 산출물\9.문서템플릿\설치파일")</f>
        <v>\\10.12.11.20\TFO.FAIT.Share\#C01_프로젝트\안산 MES 산출물\9.문서템플릿\설치파일</v>
      </c>
    </row>
    <row r="2567" spans="1:1" x14ac:dyDescent="0.4">
      <c r="A2567" t="str">
        <f>HYPERLINK("\\10.12.11.20\TFO.FAIT.Share\#C01_프로젝트\안산 MES 산출물\9.문서템플릿\설치파일\Highway101 Installer")</f>
        <v>\\10.12.11.20\TFO.FAIT.Share\#C01_프로젝트\안산 MES 산출물\9.문서템플릿\설치파일\Highway101 Installer</v>
      </c>
    </row>
    <row r="2568" spans="1:1" x14ac:dyDescent="0.4">
      <c r="A2568" t="str">
        <f>HYPERLINK("\\10.12.11.20\TFO.FAIT.Share\#C01_프로젝트\안산 MES 산출물\A07-인프라\서버")</f>
        <v>\\10.12.11.20\TFO.FAIT.Share\#C01_프로젝트\안산 MES 산출물\A07-인프라\서버</v>
      </c>
    </row>
    <row r="2569" spans="1:1" x14ac:dyDescent="0.4">
      <c r="A2569" t="str">
        <f>HYPERLINK("\\10.12.11.20\TFO.FAIT.Share\#장비온라인-모니터링\2020년")</f>
        <v>\\10.12.11.20\TFO.FAIT.Share\#장비온라인-모니터링\2020년</v>
      </c>
    </row>
    <row r="2570" spans="1:1" x14ac:dyDescent="0.4">
      <c r="A2570" t="str">
        <f>HYPERLINK("\\10.12.11.20\TFO.FAIT.Share\#장비온라인-모니터링\2021년")</f>
        <v>\\10.12.11.20\TFO.FAIT.Share\#장비온라인-모니터링\2021년</v>
      </c>
    </row>
    <row r="2571" spans="1:1" x14ac:dyDescent="0.4">
      <c r="A2571" t="str">
        <f>HYPERLINK("\\10.12.11.20\TFO.FAIT.Share\#장비온라인-모니터링\2020년\2020년 10월")</f>
        <v>\\10.12.11.20\TFO.FAIT.Share\#장비온라인-모니터링\2020년\2020년 10월</v>
      </c>
    </row>
    <row r="2572" spans="1:1" x14ac:dyDescent="0.4">
      <c r="A2572" t="str">
        <f>HYPERLINK("\\10.12.11.20\TFO.FAIT.Share\#장비온라인-모니터링\2020년\2020년 11월")</f>
        <v>\\10.12.11.20\TFO.FAIT.Share\#장비온라인-모니터링\2020년\2020년 11월</v>
      </c>
    </row>
    <row r="2573" spans="1:1" x14ac:dyDescent="0.4">
      <c r="A2573" t="str">
        <f>HYPERLINK("\\10.12.11.20\TFO.FAIT.Share\#장비온라인-모니터링\2020년\2020년 12월")</f>
        <v>\\10.12.11.20\TFO.FAIT.Share\#장비온라인-모니터링\2020년\2020년 12월</v>
      </c>
    </row>
    <row r="2574" spans="1:1" x14ac:dyDescent="0.4">
      <c r="A2574" t="str">
        <f>HYPERLINK("\\10.12.11.20\TFO.FAIT.Share\#장비온라인-모니터링\2020년\2020년 5월")</f>
        <v>\\10.12.11.20\TFO.FAIT.Share\#장비온라인-모니터링\2020년\2020년 5월</v>
      </c>
    </row>
    <row r="2575" spans="1:1" x14ac:dyDescent="0.4">
      <c r="A2575" t="str">
        <f>HYPERLINK("\\10.12.11.20\TFO.FAIT.Share\#장비온라인-모니터링\2020년\2020년 6월")</f>
        <v>\\10.12.11.20\TFO.FAIT.Share\#장비온라인-모니터링\2020년\2020년 6월</v>
      </c>
    </row>
    <row r="2576" spans="1:1" x14ac:dyDescent="0.4">
      <c r="A2576" t="str">
        <f>HYPERLINK("\\10.12.11.20\TFO.FAIT.Share\#장비온라인-모니터링\2020년\2020년 7월")</f>
        <v>\\10.12.11.20\TFO.FAIT.Share\#장비온라인-모니터링\2020년\2020년 7월</v>
      </c>
    </row>
    <row r="2577" spans="1:1" x14ac:dyDescent="0.4">
      <c r="A2577" t="str">
        <f>HYPERLINK("\\10.12.11.20\TFO.FAIT.Share\#장비온라인-모니터링\2020년\2020년 8월")</f>
        <v>\\10.12.11.20\TFO.FAIT.Share\#장비온라인-모니터링\2020년\2020년 8월</v>
      </c>
    </row>
    <row r="2578" spans="1:1" x14ac:dyDescent="0.4">
      <c r="A2578" t="str">
        <f>HYPERLINK("\\10.12.11.20\TFO.FAIT.Share\#장비온라인-모니터링\2020년\2020년 9월")</f>
        <v>\\10.12.11.20\TFO.FAIT.Share\#장비온라인-모니터링\2020년\2020년 9월</v>
      </c>
    </row>
    <row r="2579" spans="1:1" x14ac:dyDescent="0.4">
      <c r="A2579" t="str">
        <f>HYPERLINK("\\10.12.11.20\TFO.FAIT.Share\A03_Request 분석\652D Report 데이타 검증")</f>
        <v>\\10.12.11.20\TFO.FAIT.Share\A03_Request 분석\652D Report 데이타 검증</v>
      </c>
    </row>
    <row r="2580" spans="1:1" x14ac:dyDescent="0.4">
      <c r="A2580" t="str">
        <f>HYPERLINK("\\10.12.11.20\TFO.FAIT.Share\A03_Request 분석\RCA(Root Cause Analysis)")</f>
        <v>\\10.12.11.20\TFO.FAIT.Share\A03_Request 분석\RCA(Root Cause Analysis)</v>
      </c>
    </row>
    <row r="2581" spans="1:1" x14ac:dyDescent="0.4">
      <c r="A2581" t="str">
        <f>HYPERLINK("\\10.12.11.20\TFO.FAIT.Share\A03_Request 분석\RCA(Root Cause Analysis)\EMI_종합생산현황")</f>
        <v>\\10.12.11.20\TFO.FAIT.Share\A03_Request 분석\RCA(Root Cause Analysis)\EMI_종합생산현황</v>
      </c>
    </row>
    <row r="2582" spans="1:1" x14ac:dyDescent="0.4">
      <c r="A2582" t="str">
        <f>HYPERLINK("\\10.12.11.20\TFO.FAIT.Share\A03_Request 분석\RCA(Root Cause Analysis)\VAD 장비데이타 이슈")</f>
        <v>\\10.12.11.20\TFO.FAIT.Share\A03_Request 분석\RCA(Root Cause Analysis)\VAD 장비데이타 이슈</v>
      </c>
    </row>
    <row r="2583" spans="1:1" x14ac:dyDescent="0.4">
      <c r="A2583" t="str">
        <f>HYPERLINK("\\10.12.11.20\TFO.FAIT.Share\A04_심사\업무분장")</f>
        <v>\\10.12.11.20\TFO.FAIT.Share\A04_심사\업무분장</v>
      </c>
    </row>
    <row r="2584" spans="1:1" x14ac:dyDescent="0.4">
      <c r="A2584" t="str">
        <f>HYPERLINK("\\10.12.11.20\TFO.FAIT.Share\A04_심사\절차서-ISO변경에 따른 신규(2018년)")</f>
        <v>\\10.12.11.20\TFO.FAIT.Share\A04_심사\절차서-ISO변경에 따른 신규(2018년)</v>
      </c>
    </row>
    <row r="2585" spans="1:1" x14ac:dyDescent="0.4">
      <c r="A2585" t="str">
        <f>HYPERLINK("\\10.12.11.20\TFO.FAIT.Share\A04_심사\절차서-ISO변경에 따른 신규(2018년)\AA-00-001(7)_경영방침 규칙")</f>
        <v>\\10.12.11.20\TFO.FAIT.Share\A04_심사\절차서-ISO변경에 따른 신규(2018년)\AA-00-001(7)_경영방침 규칙</v>
      </c>
    </row>
    <row r="2586" spans="1:1" x14ac:dyDescent="0.4">
      <c r="A2586" t="str">
        <f>HYPERLINK("\\10.12.11.20\TFO.FAIT.Share\A04_심사\절차서-ISO변경에 따른 신규(2018년)\AA-00-002(2)_프로세스관리 규칙")</f>
        <v>\\10.12.11.20\TFO.FAIT.Share\A04_심사\절차서-ISO변경에 따른 신규(2018년)\AA-00-002(2)_프로세스관리 규칙</v>
      </c>
    </row>
    <row r="2587" spans="1:1" x14ac:dyDescent="0.4">
      <c r="A2587" t="str">
        <f>HYPERLINK("\\10.12.11.20\TFO.FAIT.Share\A04_심사\절차서-ISO변경에 따른 신규(2018년)\AA-00-003(3)_성과지표 측정 관리규칙 (TL 9000 인증용)")</f>
        <v>\\10.12.11.20\TFO.FAIT.Share\A04_심사\절차서-ISO변경에 따른 신규(2018년)\AA-00-003(3)_성과지표 측정 관리규칙 (TL 9000 인증용)</v>
      </c>
    </row>
    <row r="2588" spans="1:1" x14ac:dyDescent="0.4">
      <c r="A2588" t="str">
        <f>HYPERLINK("\\10.12.11.20\TFO.FAIT.Share\A04_심사\절차서-ISO변경에 따른 신규(2018년)\AA-00-004(0)_리스크관리 프로세스")</f>
        <v>\\10.12.11.20\TFO.FAIT.Share\A04_심사\절차서-ISO변경에 따른 신규(2018년)\AA-00-004(0)_리스크관리 프로세스</v>
      </c>
    </row>
    <row r="2589" spans="1:1" x14ac:dyDescent="0.4">
      <c r="A2589" t="str">
        <f>HYPERLINK("\\10.12.11.20\TFO.FAIT.Share\A04_심사\절차서-ISO변경에 따른 신규(2018년)\AB-00-001(12)_조직 및 업무분담 규칙")</f>
        <v>\\10.12.11.20\TFO.FAIT.Share\A04_심사\절차서-ISO변경에 따른 신규(2018년)\AB-00-001(12)_조직 및 업무분담 규칙</v>
      </c>
    </row>
    <row r="2590" spans="1:1" x14ac:dyDescent="0.4">
      <c r="A2590" t="str">
        <f>HYPERLINK("\\10.12.11.20\TFO.FAIT.Share\A04_심사\절차서-ISO변경에 따른 신규(2018년)\AB-00-002(1)_의사소통 관리규칙")</f>
        <v>\\10.12.11.20\TFO.FAIT.Share\A04_심사\절차서-ISO변경에 따른 신규(2018년)\AB-00-002(1)_의사소통 관리규칙</v>
      </c>
    </row>
    <row r="2591" spans="1:1" x14ac:dyDescent="0.4">
      <c r="A2591" t="str">
        <f>HYPERLINK("\\10.12.11.20\TFO.FAIT.Share\A04_심사\절차서-ISO변경에 따른 신규(2018년)\AC-00-001(9)_문서관리규칙")</f>
        <v>\\10.12.11.20\TFO.FAIT.Share\A04_심사\절차서-ISO변경에 따른 신규(2018년)\AC-00-001(9)_문서관리규칙</v>
      </c>
    </row>
    <row r="2592" spans="1:1" x14ac:dyDescent="0.4">
      <c r="A2592" t="str">
        <f>HYPERLINK("\\10.12.11.20\TFO.FAIT.Share\A04_심사\절차서-ISO변경에 따른 신규(2018년)\AC-00-003(0)_경영검토규칙")</f>
        <v>\\10.12.11.20\TFO.FAIT.Share\A04_심사\절차서-ISO변경에 따른 신규(2018년)\AC-00-003(0)_경영검토규칙</v>
      </c>
    </row>
    <row r="2593" spans="1:1" x14ac:dyDescent="0.4">
      <c r="A2593" t="str">
        <f>HYPERLINK("\\10.12.11.20\TFO.FAIT.Share\A04_심사\절차서-ISO변경에 따른 신규(2018년)\AC-00-010(1)_데이터관리표준")</f>
        <v>\\10.12.11.20\TFO.FAIT.Share\A04_심사\절차서-ISO변경에 따른 신규(2018년)\AC-00-010(1)_데이터관리표준</v>
      </c>
    </row>
    <row r="2594" spans="1:1" x14ac:dyDescent="0.4">
      <c r="A2594" t="str">
        <f>HYPERLINK("\\10.12.11.20\TFO.FAIT.Share\A04_심사\절차서-ISO변경에 따른 신규(2018년)\AD-00-001(6)_교육 훈련 규칙")</f>
        <v>\\10.12.11.20\TFO.FAIT.Share\A04_심사\절차서-ISO변경에 따른 신규(2018년)\AD-00-001(6)_교육 훈련 규칙</v>
      </c>
    </row>
    <row r="2595" spans="1:1" x14ac:dyDescent="0.4">
      <c r="A2595" t="str">
        <f>HYPERLINK("\\10.12.11.20\TFO.FAIT.Share\A04_심사\절차서-ISO변경에 따른 신규(2018년)\AD-00-002(3)_검사자 자격인정부여 표준")</f>
        <v>\\10.12.11.20\TFO.FAIT.Share\A04_심사\절차서-ISO변경에 따른 신규(2018년)\AD-00-002(3)_검사자 자격인정부여 표준</v>
      </c>
    </row>
    <row r="2596" spans="1:1" x14ac:dyDescent="0.4">
      <c r="A2596" t="str">
        <f>HYPERLINK("\\10.12.11.20\TFO.FAIT.Share\A04_심사\절차서-ISO변경에 따른 신규(2018년)\AD-00-003(0)_설계기술자격인정표준")</f>
        <v>\\10.12.11.20\TFO.FAIT.Share\A04_심사\절차서-ISO변경에 따른 신규(2018년)\AD-00-003(0)_설계기술자격인정표준</v>
      </c>
    </row>
    <row r="2597" spans="1:1" x14ac:dyDescent="0.4">
      <c r="A2597" t="str">
        <f>HYPERLINK("\\10.12.11.20\TFO.FAIT.Share\A04_심사\절차서-ISO변경에 따른 신규(2018년)\AF-00-002(3)_설계관리 프로세스")</f>
        <v>\\10.12.11.20\TFO.FAIT.Share\A04_심사\절차서-ISO변경에 따른 신규(2018년)\AF-00-002(3)_설계관리 프로세스</v>
      </c>
    </row>
    <row r="2598" spans="1:1" x14ac:dyDescent="0.4">
      <c r="A2598" t="str">
        <f>HYPERLINK("\\10.12.11.20\TFO.FAIT.Share\A04_심사\절차서-ISO변경에 따른 신규(2018년)\AF-00-004(5)_계약검토 및 수주관리업무규칙")</f>
        <v>\\10.12.11.20\TFO.FAIT.Share\A04_심사\절차서-ISO변경에 따른 신규(2018년)\AF-00-004(5)_계약검토 및 수주관리업무규칙</v>
      </c>
    </row>
    <row r="2599" spans="1:1" x14ac:dyDescent="0.4">
      <c r="A2599" t="str">
        <f>HYPERLINK("\\10.12.11.20\TFO.FAIT.Share\A04_심사\절차서-ISO변경에 따른 신규(2018년)\AF-00-007(3)_문서보관 및 보존 규칙")</f>
        <v>\\10.12.11.20\TFO.FAIT.Share\A04_심사\절차서-ISO변경에 따른 신규(2018년)\AF-00-007(3)_문서보관 및 보존 규칙</v>
      </c>
    </row>
    <row r="2600" spans="1:1" x14ac:dyDescent="0.4">
      <c r="A2600" t="str">
        <f>HYPERLINK("\\10.12.11.20\TFO.FAIT.Share\A04_심사\절차서-ISO변경에 따른 신규(2018년)\AG-00-001(0)_재난복구 관리규칙")</f>
        <v>\\10.12.11.20\TFO.FAIT.Share\A04_심사\절차서-ISO변경에 따른 신규(2018년)\AG-00-001(0)_재난복구 관리규칙</v>
      </c>
    </row>
    <row r="2601" spans="1:1" x14ac:dyDescent="0.4">
      <c r="A2601" t="str">
        <f>HYPERLINK("\\10.12.11.20\TFO.FAIT.Share\A04_심사\절차서-ISO변경에 따른 신규(2018년)\CA-00-001(8)_구매관리 프로세스")</f>
        <v>\\10.12.11.20\TFO.FAIT.Share\A04_심사\절차서-ISO변경에 따른 신규(2018년)\CA-00-001(8)_구매관리 프로세스</v>
      </c>
    </row>
    <row r="2602" spans="1:1" x14ac:dyDescent="0.4">
      <c r="A2602" t="str">
        <f>HYPERLINK("\\10.12.11.20\TFO.FAIT.Share\A04_심사\절차서-ISO변경에 따른 신규(2018년)\CA-00-002(10)_협력업체관리규칙")</f>
        <v>\\10.12.11.20\TFO.FAIT.Share\A04_심사\절차서-ISO변경에 따른 신규(2018년)\CA-00-002(10)_협력업체관리규칙</v>
      </c>
    </row>
    <row r="2603" spans="1:1" x14ac:dyDescent="0.4">
      <c r="A2603" t="str">
        <f>HYPERLINK("\\10.12.11.20\TFO.FAIT.Share\A04_심사\절차서-ISO변경에 따른 신규(2018년)\DA-00-001(2)_제조업무관리규칙")</f>
        <v>\\10.12.11.20\TFO.FAIT.Share\A04_심사\절차서-ISO변경에 따른 신규(2018년)\DA-00-001(2)_제조업무관리규칙</v>
      </c>
    </row>
    <row r="2604" spans="1:1" x14ac:dyDescent="0.4">
      <c r="A2604" t="str">
        <f>HYPERLINK("\\10.12.11.20\TFO.FAIT.Share\A04_심사\절차서-ISO변경에 따른 신규(2018년)\DB-00-002(2)_공정관리 프로세스")</f>
        <v>\\10.12.11.20\TFO.FAIT.Share\A04_심사\절차서-ISO변경에 따른 신규(2018년)\DB-00-002(2)_공정관리 프로세스</v>
      </c>
    </row>
    <row r="2605" spans="1:1" x14ac:dyDescent="0.4">
      <c r="A2605" t="str">
        <f>HYPERLINK("\\10.12.11.20\TFO.FAIT.Share\A04_심사\절차서-ISO변경에 따른 신규(2018년)\EA-00-001(6)_검사업무 프로세스")</f>
        <v>\\10.12.11.20\TFO.FAIT.Share\A04_심사\절차서-ISO변경에 따른 신규(2018년)\EA-00-001(6)_검사업무 프로세스</v>
      </c>
    </row>
    <row r="2606" spans="1:1" x14ac:dyDescent="0.4">
      <c r="A2606" t="str">
        <f>HYPERLINK("\\10.12.11.20\TFO.FAIT.Share\A04_심사\절차서-ISO변경에 따른 신규(2018년)\FA-00-001(4)_제조설비관리규칙")</f>
        <v>\\10.12.11.20\TFO.FAIT.Share\A04_심사\절차서-ISO변경에 따른 신규(2018년)\FA-00-001(4)_제조설비관리규칙</v>
      </c>
    </row>
    <row r="2607" spans="1:1" x14ac:dyDescent="0.4">
      <c r="A2607" t="str">
        <f>HYPERLINK("\\10.12.11.20\TFO.FAIT.Share\A04_심사\절차서-ISO변경에 따른 신규(2018년)\FB-00-001(5)_검사설비관리규칙")</f>
        <v>\\10.12.11.20\TFO.FAIT.Share\A04_심사\절차서-ISO변경에 따른 신규(2018년)\FB-00-001(5)_검사설비관리규칙</v>
      </c>
    </row>
    <row r="2608" spans="1:1" x14ac:dyDescent="0.4">
      <c r="A2608" t="str">
        <f>HYPERLINK("\\10.12.11.20\TFO.FAIT.Share\A04_심사\절차서-ISO변경에 따른 신규(2018년)\GA-00-001(4)_품질보증감사규칙")</f>
        <v>\\10.12.11.20\TFO.FAIT.Share\A04_심사\절차서-ISO변경에 따른 신규(2018년)\GA-00-001(4)_품질보증감사규칙</v>
      </c>
    </row>
    <row r="2609" spans="1:1" x14ac:dyDescent="0.4">
      <c r="A2609" t="str">
        <f>HYPERLINK("\\10.12.11.20\TFO.FAIT.Share\A04_심사\절차서-ISO변경에 따른 신규(2018년)\GA-00-022(0)_지식정보관리표준")</f>
        <v>\\10.12.11.20\TFO.FAIT.Share\A04_심사\절차서-ISO변경에 따른 신규(2018년)\GA-00-022(0)_지식정보관리표준</v>
      </c>
    </row>
    <row r="2610" spans="1:1" x14ac:dyDescent="0.4">
      <c r="A2610" t="str">
        <f>HYPERLINK("\\10.12.11.20\TFO.FAIT.Share\A04_심사\절차서-ISO변경에 따른 신규(2018년)\GB-00-001(1)_통계적기법활용표준")</f>
        <v>\\10.12.11.20\TFO.FAIT.Share\A04_심사\절차서-ISO변경에 따른 신규(2018년)\GB-00-001(1)_통계적기법활용표준</v>
      </c>
    </row>
    <row r="2611" spans="1:1" x14ac:dyDescent="0.4">
      <c r="A2611" t="str">
        <f>HYPERLINK("\\10.12.11.20\TFO.FAIT.Share\A04_심사\절차서-ISO변경에 따른 신규(2018년)\HA-00-001(1)_자재창고관리규칙")</f>
        <v>\\10.12.11.20\TFO.FAIT.Share\A04_심사\절차서-ISO변경에 따른 신규(2018년)\HA-00-001(1)_자재창고관리규칙</v>
      </c>
    </row>
    <row r="2612" spans="1:1" x14ac:dyDescent="0.4">
      <c r="A2612" t="str">
        <f>HYPERLINK("\\10.12.11.20\TFO.FAIT.Share\A04_심사\절차서-ISO변경에 따른 신규(2018년)\HB-00-001(6)_제품관리 프로세스")</f>
        <v>\\10.12.11.20\TFO.FAIT.Share\A04_심사\절차서-ISO변경에 따른 신규(2018년)\HB-00-001(6)_제품관리 프로세스</v>
      </c>
    </row>
    <row r="2613" spans="1:1" x14ac:dyDescent="0.4">
      <c r="A2613" t="str">
        <f>HYPERLINK("\\10.12.11.20\TFO.FAIT.Share\A04_심사\절차서-ISO변경에 따른 신규(2018년)\HB-00-003(1)_LCM관리규칙(TL9000 인증용)")</f>
        <v>\\10.12.11.20\TFO.FAIT.Share\A04_심사\절차서-ISO변경에 따른 신규(2018년)\HB-00-003(1)_LCM관리규칙(TL9000 인증용)</v>
      </c>
    </row>
    <row r="2614" spans="1:1" x14ac:dyDescent="0.4">
      <c r="A2614" t="str">
        <f>HYPERLINK("\\10.12.11.20\TFO.FAIT.Share\A04_심사\절차서-ISO변경에 따른 신규(2018년)\IA-00-001(6)_부적합처리 프로세스")</f>
        <v>\\10.12.11.20\TFO.FAIT.Share\A04_심사\절차서-ISO변경에 따른 신규(2018년)\IA-00-001(6)_부적합처리 프로세스</v>
      </c>
    </row>
    <row r="2615" spans="1:1" x14ac:dyDescent="0.4">
      <c r="A2615" t="str">
        <f>HYPERLINK("\\10.12.11.20\TFO.FAIT.Share\A04_심사\절차서-ISO변경에 따른 신규(2018년)\IA-00-002(5)_시정 및 예방조치관리 규칙")</f>
        <v>\\10.12.11.20\TFO.FAIT.Share\A04_심사\절차서-ISO변경에 따른 신규(2018년)\IA-00-002(5)_시정 및 예방조치관리 규칙</v>
      </c>
    </row>
    <row r="2616" spans="1:1" x14ac:dyDescent="0.4">
      <c r="A2616" t="str">
        <f>HYPERLINK("\\10.12.11.20\TFO.FAIT.Share\A04_심사\절차서-ISO변경에 따른 신규(2018년)\JA-00-001(6)_불만처리 및 고객만족도 규칙")</f>
        <v>\\10.12.11.20\TFO.FAIT.Share\A04_심사\절차서-ISO변경에 따른 신규(2018년)\JA-00-001(6)_불만처리 및 고객만족도 규칙</v>
      </c>
    </row>
    <row r="2617" spans="1:1" x14ac:dyDescent="0.4">
      <c r="A2617" t="str">
        <f>HYPERLINK("\\10.12.11.20\TFO.FAIT.Share\A04_심사\절차서-ISO변경에 따른 신규(2018년)\JA-00-002(3)_불만처리규칙(TL9000 인증용)")</f>
        <v>\\10.12.11.20\TFO.FAIT.Share\A04_심사\절차서-ISO변경에 따른 신규(2018년)\JA-00-002(3)_불만처리규칙(TL9000 인증용)</v>
      </c>
    </row>
    <row r="2618" spans="1:1" x14ac:dyDescent="0.4">
      <c r="A2618" t="str">
        <f>HYPERLINK("\\10.12.11.20\TFO.FAIT.Share\A04_심사\절차서-ISO변경에 따른 신규(2018년)\KA-001 품질메뉴얼")</f>
        <v>\\10.12.11.20\TFO.FAIT.Share\A04_심사\절차서-ISO변경에 따른 신규(2018년)\KA-001 품질메뉴얼</v>
      </c>
    </row>
    <row r="2619" spans="1:1" x14ac:dyDescent="0.4">
      <c r="A2619" t="str">
        <f>HYPERLINK("\\10.12.11.20\TFO.FAIT.Share\A04_심사\절차서-ISO변경에 따른 신규(2018년)\AA-00-004(0)_리스크관리 프로세스\양식 그림파일")</f>
        <v>\\10.12.11.20\TFO.FAIT.Share\A04_심사\절차서-ISO변경에 따른 신규(2018년)\AA-00-004(0)_리스크관리 프로세스\양식 그림파일</v>
      </c>
    </row>
    <row r="2620" spans="1:1" x14ac:dyDescent="0.4">
      <c r="A2620" t="str">
        <f>HYPERLINK("\\10.12.11.20\TFO.FAIT.Share\A04_심사\절차서-ISO변경에 따른 신규(2018년)\FA-00-001(4)_제조설비관리규칙\삭제")</f>
        <v>\\10.12.11.20\TFO.FAIT.Share\A04_심사\절차서-ISO변경에 따른 신규(2018년)\FA-00-001(4)_제조설비관리규칙\삭제</v>
      </c>
    </row>
    <row r="2621" spans="1:1" x14ac:dyDescent="0.4">
      <c r="A2621" t="str">
        <f>HYPERLINK("\\10.12.11.20\TFO.FAIT.Share\A04_심사\절차서-ISO변경에 따른 신규(2018년)\IA-00-001(6)_부적합처리 프로세스\양식 그림파일")</f>
        <v>\\10.12.11.20\TFO.FAIT.Share\A04_심사\절차서-ISO변경에 따른 신규(2018년)\IA-00-001(6)_부적합처리 프로세스\양식 그림파일</v>
      </c>
    </row>
    <row r="2622" spans="1:1" x14ac:dyDescent="0.4">
      <c r="A2622" t="str">
        <f>HYPERLINK("\\10.12.11.20\TFO.FAIT.Share\B10_장애처리\EAP")</f>
        <v>\\10.12.11.20\TFO.FAIT.Share\B10_장애처리\EAP</v>
      </c>
    </row>
    <row r="2623" spans="1:1" x14ac:dyDescent="0.4">
      <c r="A2623" t="str">
        <f>HYPERLINK("\\10.12.11.20\TFO.FAIT.Share\D01_문서\SCM")</f>
        <v>\\10.12.11.20\TFO.FAIT.Share\D01_문서\SCM</v>
      </c>
    </row>
    <row r="2624" spans="1:1" x14ac:dyDescent="0.4">
      <c r="A2624" t="str">
        <f>HYPERLINK("\\10.12.11.20\TFO.FAIT.Share\D01_문서\SI 견적 표준화")</f>
        <v>\\10.12.11.20\TFO.FAIT.Share\D01_문서\SI 견적 표준화</v>
      </c>
    </row>
    <row r="2625" spans="1:1" x14ac:dyDescent="0.4">
      <c r="A2625" t="str">
        <f>HYPERLINK("\\10.12.11.20\TFO.FAIT.Share\D01_문서\WMS 관련 투자진행 MRS 외1")</f>
        <v>\\10.12.11.20\TFO.FAIT.Share\D01_문서\WMS 관련 투자진행 MRS 외1</v>
      </c>
    </row>
    <row r="2626" spans="1:1" x14ac:dyDescent="0.4">
      <c r="A2626" t="str">
        <f>HYPERLINK("\\10.12.11.20\TFO.FAIT.Share\D01_문서\노임단가")</f>
        <v>\\10.12.11.20\TFO.FAIT.Share\D01_문서\노임단가</v>
      </c>
    </row>
    <row r="2627" spans="1:1" x14ac:dyDescent="0.4">
      <c r="A2627" t="str">
        <f>HYPERLINK("\\10.12.11.20\TFO.FAIT.Share\D01_문서\보안각서")</f>
        <v>\\10.12.11.20\TFO.FAIT.Share\D01_문서\보안각서</v>
      </c>
    </row>
    <row r="2628" spans="1:1" x14ac:dyDescent="0.4">
      <c r="A2628" t="str">
        <f>HYPERLINK("\\10.12.11.20\TFO.FAIT.Share\D01_문서\시스템 ROI")</f>
        <v>\\10.12.11.20\TFO.FAIT.Share\D01_문서\시스템 ROI</v>
      </c>
    </row>
    <row r="2629" spans="1:1" x14ac:dyDescent="0.4">
      <c r="A2629" t="str">
        <f>HYPERLINK("\\10.12.11.20\TFO.FAIT.Share\D01_문서\양식")</f>
        <v>\\10.12.11.20\TFO.FAIT.Share\D01_문서\양식</v>
      </c>
    </row>
    <row r="2630" spans="1:1" x14ac:dyDescent="0.4">
      <c r="A2630" t="str">
        <f>HYPERLINK("\\10.12.11.20\TFO.FAIT.Share\D01_문서\이슈로그")</f>
        <v>\\10.12.11.20\TFO.FAIT.Share\D01_문서\이슈로그</v>
      </c>
    </row>
    <row r="2631" spans="1:1" x14ac:dyDescent="0.4">
      <c r="A2631" t="str">
        <f>HYPERLINK("\\10.12.11.20\TFO.FAIT.Share\D01_문서\표준계약서")</f>
        <v>\\10.12.11.20\TFO.FAIT.Share\D01_문서\표준계약서</v>
      </c>
    </row>
    <row r="2632" spans="1:1" x14ac:dyDescent="0.4">
      <c r="A2632" t="str">
        <f>HYPERLINK("\\10.12.11.20\TFO.FAIT.Share\D01_문서\프로젝트&amp;파일서버 정보관리")</f>
        <v>\\10.12.11.20\TFO.FAIT.Share\D01_문서\프로젝트&amp;파일서버 정보관리</v>
      </c>
    </row>
    <row r="2633" spans="1:1" x14ac:dyDescent="0.4">
      <c r="A2633" t="str">
        <f>HYPERLINK("\\10.12.11.20\TFO.FAIT.Share\D01_문서\SCM\APS(Mapics SCM) 소개자료")</f>
        <v>\\10.12.11.20\TFO.FAIT.Share\D01_문서\SCM\APS(Mapics SCM) 소개자료</v>
      </c>
    </row>
    <row r="2634" spans="1:1" x14ac:dyDescent="0.4">
      <c r="A2634" t="str">
        <f>HYPERLINK("\\10.12.11.20\TFO.FAIT.Share\D01_문서\SCM\FOCUS_ERP_Brochure(한글)")</f>
        <v>\\10.12.11.20\TFO.FAIT.Share\D01_문서\SCM\FOCUS_ERP_Brochure(한글)</v>
      </c>
    </row>
    <row r="2635" spans="1:1" x14ac:dyDescent="0.4">
      <c r="A2635" t="str">
        <f>HYPERLINK("\\10.12.11.20\TFO.FAIT.Share\D01_문서\SI 견적 표준화\자료수집")</f>
        <v>\\10.12.11.20\TFO.FAIT.Share\D01_문서\SI 견적 표준화\자료수집</v>
      </c>
    </row>
    <row r="2636" spans="1:1" x14ac:dyDescent="0.4">
      <c r="A2636" t="str">
        <f>HYPERLINK("\\10.12.11.20\TFO.FAIT.Share\D01_문서\프로젝트&amp;파일서버 정보관리\Project 수행 방법 표준화")</f>
        <v>\\10.12.11.20\TFO.FAIT.Share\D01_문서\프로젝트&amp;파일서버 정보관리\Project 수행 방법 표준화</v>
      </c>
    </row>
    <row r="2637" spans="1:1" x14ac:dyDescent="0.4">
      <c r="A2637" t="str">
        <f>HYPERLINK("\\10.12.11.20\TFO.FAIT.Share\D01_문서\프로젝트&amp;파일서버 정보관리\ⓐ 프로젝트카테고리폴더카피본")</f>
        <v>\\10.12.11.20\TFO.FAIT.Share\D01_문서\프로젝트&amp;파일서버 정보관리\ⓐ 프로젝트카테고리폴더카피본</v>
      </c>
    </row>
    <row r="2638" spans="1:1" x14ac:dyDescent="0.4">
      <c r="A2638" t="str">
        <f>HYPERLINK("\\10.12.11.20\TFO.FAIT.Share\D01_문서\프로젝트&amp;파일서버 정보관리\Project 수행 방법 표준화\Project 수행 방법론")</f>
        <v>\\10.12.11.20\TFO.FAIT.Share\D01_문서\프로젝트&amp;파일서버 정보관리\Project 수행 방법 표준화\Project 수행 방법론</v>
      </c>
    </row>
    <row r="2639" spans="1:1" x14ac:dyDescent="0.4">
      <c r="A2639" t="str">
        <f>HYPERLINK("\\10.12.11.20\TFO.FAIT.Share\D01_문서\프로젝트&amp;파일서버 정보관리\Project 수행 방법 표준화\자료수집")</f>
        <v>\\10.12.11.20\TFO.FAIT.Share\D01_문서\프로젝트&amp;파일서버 정보관리\Project 수행 방법 표준화\자료수집</v>
      </c>
    </row>
    <row r="2640" spans="1:1" x14ac:dyDescent="0.4">
      <c r="A2640" t="str">
        <f>HYPERLINK("\\10.12.11.20\TFO.FAIT.Share\D01_문서\프로젝트&amp;파일서버 정보관리\Project 수행 방법 표준화\Project 수행 방법론\Rational_교육교재___객체지향_방법론을_사용하여_프로젝트_수행시_프로젝트_관리방법")</f>
        <v>\\10.12.11.20\TFO.FAIT.Share\D01_문서\프로젝트&amp;파일서버 정보관리\Project 수행 방법 표준화\Project 수행 방법론\Rational_교육교재___객체지향_방법론을_사용하여_프로젝트_수행시_프로젝트_관리방법</v>
      </c>
    </row>
    <row r="2641" spans="1:1" x14ac:dyDescent="0.4">
      <c r="A2641" t="str">
        <f>HYPERLINK("\\10.12.11.20\TFO.FAIT.Share\D01_문서\프로젝트&amp;파일서버 정보관리\Project 수행 방법 표준화\Project 수행 방법론\SDLC")</f>
        <v>\\10.12.11.20\TFO.FAIT.Share\D01_문서\프로젝트&amp;파일서버 정보관리\Project 수행 방법 표준화\Project 수행 방법론\SDLC</v>
      </c>
    </row>
    <row r="2642" spans="1:1" x14ac:dyDescent="0.4">
      <c r="A2642" t="str">
        <f>HYPERLINK("\\10.12.11.20\TFO.FAIT.Share\D01_문서\프로젝트&amp;파일서버 정보관리\Project 수행 방법 표준화\Project 수행 방법론\SDLC and Change Management documentation v5")</f>
        <v>\\10.12.11.20\TFO.FAIT.Share\D01_문서\프로젝트&amp;파일서버 정보관리\Project 수행 방법 표준화\Project 수행 방법론\SDLC and Change Management documentation v5</v>
      </c>
    </row>
    <row r="2643" spans="1:1" x14ac:dyDescent="0.4">
      <c r="A2643" t="str">
        <f>HYPERLINK("\\10.12.11.20\TFO.FAIT.Share\D01_문서\프로젝트&amp;파일서버 정보관리\Project 수행 방법 표준화\Project 수행 방법론\자료수집")</f>
        <v>\\10.12.11.20\TFO.FAIT.Share\D01_문서\프로젝트&amp;파일서버 정보관리\Project 수행 방법 표준화\Project 수행 방법론\자료수집</v>
      </c>
    </row>
    <row r="2644" spans="1:1" x14ac:dyDescent="0.4">
      <c r="A2644" t="str">
        <f>HYPERLINK("\\10.12.11.20\TFO.FAIT.Share\D01_문서\프로젝트&amp;파일서버 정보관리\Project 수행 방법 표준화\Project 수행 방법론\자료수집\IT감리의 정의, IT감리 수행절차, IT감리 방법, IT감리 방법론.files")</f>
        <v>\\10.12.11.20\TFO.FAIT.Share\D01_문서\프로젝트&amp;파일서버 정보관리\Project 수행 방법 표준화\Project 수행 방법론\자료수집\IT감리의 정의, IT감리 수행절차, IT감리 방법, IT감리 방법론.files</v>
      </c>
    </row>
    <row r="2645" spans="1:1" x14ac:dyDescent="0.4">
      <c r="A2645" t="str">
        <f>HYPERLINK("\\10.12.11.20\TFO.FAIT.Share\D01_문서\프로젝트&amp;파일서버 정보관리\Project 수행 방법 표준화\Project 수행 방법론\자료수집\웹 사이트 구축의 길잡이, '방법론'.files")</f>
        <v>\\10.12.11.20\TFO.FAIT.Share\D01_문서\프로젝트&amp;파일서버 정보관리\Project 수행 방법 표준화\Project 수행 방법론\자료수집\웹 사이트 구축의 길잡이, '방법론'.files</v>
      </c>
    </row>
    <row r="2646" spans="1:1" x14ac:dyDescent="0.4">
      <c r="A2646" t="str">
        <f>HYPERLINK("\\10.12.11.20\TFO.FAIT.Share\D01_문서\프로젝트&amp;파일서버 정보관리\Project 수행 방법 표준화\Project 수행 방법론\자료수집\정보시스템 개발 방법론.files")</f>
        <v>\\10.12.11.20\TFO.FAIT.Share\D01_문서\프로젝트&amp;파일서버 정보관리\Project 수행 방법 표준화\Project 수행 방법론\자료수집\정보시스템 개발 방법론.files</v>
      </c>
    </row>
    <row r="2647" spans="1:1" x14ac:dyDescent="0.4">
      <c r="A2647" t="str">
        <f>HYPERLINK("\\10.12.11.20\TFO.FAIT.Share\D01_문서\프로젝트&amp;파일서버 정보관리\ⓐ 프로젝트카테고리폴더카피본\S1. 계획")</f>
        <v>\\10.12.11.20\TFO.FAIT.Share\D01_문서\프로젝트&amp;파일서버 정보관리\ⓐ 프로젝트카테고리폴더카피본\S1. 계획</v>
      </c>
    </row>
    <row r="2648" spans="1:1" x14ac:dyDescent="0.4">
      <c r="A2648" t="str">
        <f>HYPERLINK("\\10.12.11.20\TFO.FAIT.Share\D01_문서\프로젝트&amp;파일서버 정보관리\ⓐ 프로젝트카테고리폴더카피본\S2. 분석")</f>
        <v>\\10.12.11.20\TFO.FAIT.Share\D01_문서\프로젝트&amp;파일서버 정보관리\ⓐ 프로젝트카테고리폴더카피본\S2. 분석</v>
      </c>
    </row>
    <row r="2649" spans="1:1" x14ac:dyDescent="0.4">
      <c r="A2649" t="str">
        <f>HYPERLINK("\\10.12.11.20\TFO.FAIT.Share\D01_문서\프로젝트&amp;파일서버 정보관리\ⓐ 프로젝트카테고리폴더카피본\S3. 설계")</f>
        <v>\\10.12.11.20\TFO.FAIT.Share\D01_문서\프로젝트&amp;파일서버 정보관리\ⓐ 프로젝트카테고리폴더카피본\S3. 설계</v>
      </c>
    </row>
    <row r="2650" spans="1:1" x14ac:dyDescent="0.4">
      <c r="A2650" t="str">
        <f>HYPERLINK("\\10.12.11.20\TFO.FAIT.Share\D01_문서\프로젝트&amp;파일서버 정보관리\ⓐ 프로젝트카테고리폴더카피본\S4. 구축")</f>
        <v>\\10.12.11.20\TFO.FAIT.Share\D01_문서\프로젝트&amp;파일서버 정보관리\ⓐ 프로젝트카테고리폴더카피본\S4. 구축</v>
      </c>
    </row>
    <row r="2651" spans="1:1" x14ac:dyDescent="0.4">
      <c r="A2651" t="str">
        <f>HYPERLINK("\\10.12.11.20\TFO.FAIT.Share\D01_문서\프로젝트&amp;파일서버 정보관리\ⓐ 프로젝트카테고리폴더카피본\S5. 시험")</f>
        <v>\\10.12.11.20\TFO.FAIT.Share\D01_문서\프로젝트&amp;파일서버 정보관리\ⓐ 프로젝트카테고리폴더카피본\S5. 시험</v>
      </c>
    </row>
    <row r="2652" spans="1:1" x14ac:dyDescent="0.4">
      <c r="A2652" t="str">
        <f>HYPERLINK("\\10.12.11.20\TFO.FAIT.Share\D01_문서\프로젝트&amp;파일서버 정보관리\ⓐ 프로젝트카테고리폴더카피본\S6. 적용")</f>
        <v>\\10.12.11.20\TFO.FAIT.Share\D01_문서\프로젝트&amp;파일서버 정보관리\ⓐ 프로젝트카테고리폴더카피본\S6. 적용</v>
      </c>
    </row>
    <row r="2653" spans="1:1" x14ac:dyDescent="0.4">
      <c r="A2653" t="str">
        <f>HYPERLINK("\\10.12.11.20\TFO.FAIT.Share\D01_문서\프로젝트&amp;파일서버 정보관리\ⓐ 프로젝트카테고리폴더카피본\S7. 유지")</f>
        <v>\\10.12.11.20\TFO.FAIT.Share\D01_문서\프로젝트&amp;파일서버 정보관리\ⓐ 프로젝트카테고리폴더카피본\S7. 유지</v>
      </c>
    </row>
    <row r="2654" spans="1:1" x14ac:dyDescent="0.4">
      <c r="A2654" t="str">
        <f>HYPERLINK("\\10.12.11.20\TFO.FAIT.Share\D01_문서\프로젝트&amp;파일서버 정보관리\ⓐ 프로젝트카테고리폴더카피본\S1. 계획\S1a. Investigation")</f>
        <v>\\10.12.11.20\TFO.FAIT.Share\D01_문서\프로젝트&amp;파일서버 정보관리\ⓐ 프로젝트카테고리폴더카피본\S1. 계획\S1a. Investigation</v>
      </c>
    </row>
    <row r="2655" spans="1:1" x14ac:dyDescent="0.4">
      <c r="A2655" t="str">
        <f>HYPERLINK("\\10.12.11.20\TFO.FAIT.Share\D01_문서\프로젝트&amp;파일서버 정보관리\ⓐ 프로젝트카테고리폴더카피본\S1. 계획\S1b. Identification")</f>
        <v>\\10.12.11.20\TFO.FAIT.Share\D01_문서\프로젝트&amp;파일서버 정보관리\ⓐ 프로젝트카테고리폴더카피본\S1. 계획\S1b. Identification</v>
      </c>
    </row>
    <row r="2656" spans="1:1" x14ac:dyDescent="0.4">
      <c r="A2656" t="str">
        <f>HYPERLINK("\\10.12.11.20\TFO.FAIT.Share\D01_문서\프로젝트&amp;파일서버 정보관리\ⓐ 프로젝트카테고리폴더카피본\S1. 계획\S1c. Certification")</f>
        <v>\\10.12.11.20\TFO.FAIT.Share\D01_문서\프로젝트&amp;파일서버 정보관리\ⓐ 프로젝트카테고리폴더카피본\S1. 계획\S1c. Certification</v>
      </c>
    </row>
    <row r="2657" spans="1:1" x14ac:dyDescent="0.4">
      <c r="A2657" t="str">
        <f>HYPERLINK("\\10.12.11.20\TFO.FAIT.Share\D01_문서\프로젝트&amp;파일서버 정보관리\ⓐ 프로젝트카테고리폴더카피본\S2. 분석\S2a. Requirement")</f>
        <v>\\10.12.11.20\TFO.FAIT.Share\D01_문서\프로젝트&amp;파일서버 정보관리\ⓐ 프로젝트카테고리폴더카피본\S2. 분석\S2a. Requirement</v>
      </c>
    </row>
    <row r="2658" spans="1:1" x14ac:dyDescent="0.4">
      <c r="A2658" t="str">
        <f>HYPERLINK("\\10.12.11.20\TFO.FAIT.Share\D01_문서\프로젝트&amp;파일서버 정보관리\ⓐ 프로젝트카테고리폴더카피본\S2. 분석\S2b. Optimization")</f>
        <v>\\10.12.11.20\TFO.FAIT.Share\D01_문서\프로젝트&amp;파일서버 정보관리\ⓐ 프로젝트카테고리폴더카피본\S2. 분석\S2b. Optimization</v>
      </c>
    </row>
    <row r="2659" spans="1:1" x14ac:dyDescent="0.4">
      <c r="A2659" t="str">
        <f>HYPERLINK("\\10.12.11.20\TFO.FAIT.Share\D01_문서\프로젝트&amp;파일서버 정보관리\ⓐ 프로젝트카테고리폴더카피본\S3. 설계\S3a. Logical Design")</f>
        <v>\\10.12.11.20\TFO.FAIT.Share\D01_문서\프로젝트&amp;파일서버 정보관리\ⓐ 프로젝트카테고리폴더카피본\S3. 설계\S3a. Logical Design</v>
      </c>
    </row>
    <row r="2660" spans="1:1" x14ac:dyDescent="0.4">
      <c r="A2660" t="str">
        <f>HYPERLINK("\\10.12.11.20\TFO.FAIT.Share\D01_문서\프로젝트&amp;파일서버 정보관리\ⓐ 프로젝트카테고리폴더카피본\S3. 설계\S3b. Physical Design")</f>
        <v>\\10.12.11.20\TFO.FAIT.Share\D01_문서\프로젝트&amp;파일서버 정보관리\ⓐ 프로젝트카테고리폴더카피본\S3. 설계\S3b. Physical Design</v>
      </c>
    </row>
    <row r="2661" spans="1:1" x14ac:dyDescent="0.4">
      <c r="A2661" t="str">
        <f>HYPERLINK("\\10.12.11.20\TFO.FAIT.Share\D01_문서\프로젝트&amp;파일서버 정보관리\ⓐ 프로젝트카테고리폴더카피본\S4. 구축\S4a. System")</f>
        <v>\\10.12.11.20\TFO.FAIT.Share\D01_문서\프로젝트&amp;파일서버 정보관리\ⓐ 프로젝트카테고리폴더카피본\S4. 구축\S4a. System</v>
      </c>
    </row>
    <row r="2662" spans="1:1" x14ac:dyDescent="0.4">
      <c r="A2662" t="str">
        <f>HYPERLINK("\\10.12.11.20\TFO.FAIT.Share\D01_문서\프로젝트&amp;파일서버 정보관리\ⓐ 프로젝트카테고리폴더카피본\S4. 구축\S4b. Program")</f>
        <v>\\10.12.11.20\TFO.FAIT.Share\D01_문서\프로젝트&amp;파일서버 정보관리\ⓐ 프로젝트카테고리폴더카피본\S4. 구축\S4b. Program</v>
      </c>
    </row>
    <row r="2663" spans="1:1" x14ac:dyDescent="0.4">
      <c r="A2663" t="str">
        <f>HYPERLINK("\\10.12.11.20\TFO.FAIT.Share\D01_문서\프로젝트&amp;파일서버 정보관리\ⓐ 프로젝트카테고리폴더카피본\S4. 구축\S4c. Database")</f>
        <v>\\10.12.11.20\TFO.FAIT.Share\D01_문서\프로젝트&amp;파일서버 정보관리\ⓐ 프로젝트카테고리폴더카피본\S4. 구축\S4c. Database</v>
      </c>
    </row>
    <row r="2664" spans="1:1" x14ac:dyDescent="0.4">
      <c r="A2664" t="str">
        <f>HYPERLINK("\\10.12.11.20\TFO.FAIT.Share\D01_문서\프로젝트&amp;파일서버 정보관리\ⓐ 프로젝트카테고리폴더카피본\S5. 시험\S5a. Methodology")</f>
        <v>\\10.12.11.20\TFO.FAIT.Share\D01_문서\프로젝트&amp;파일서버 정보관리\ⓐ 프로젝트카테고리폴더카피본\S5. 시험\S5a. Methodology</v>
      </c>
    </row>
    <row r="2665" spans="1:1" x14ac:dyDescent="0.4">
      <c r="A2665" t="str">
        <f>HYPERLINK("\\10.12.11.20\TFO.FAIT.Share\D01_문서\프로젝트&amp;파일서버 정보관리\ⓐ 프로젝트카테고리폴더카피본\S5. 시험\S5b. TEST")</f>
        <v>\\10.12.11.20\TFO.FAIT.Share\D01_문서\프로젝트&amp;파일서버 정보관리\ⓐ 프로젝트카테고리폴더카피본\S5. 시험\S5b. TEST</v>
      </c>
    </row>
    <row r="2666" spans="1:1" x14ac:dyDescent="0.4">
      <c r="A2666" t="str">
        <f>HYPERLINK("\\10.12.11.20\TFO.FAIT.Share\D01_문서\프로젝트&amp;파일서버 정보관리\ⓐ 프로젝트카테고리폴더카피본\S5. 시험\S5c. QA")</f>
        <v>\\10.12.11.20\TFO.FAIT.Share\D01_문서\프로젝트&amp;파일서버 정보관리\ⓐ 프로젝트카테고리폴더카피본\S5. 시험\S5c. QA</v>
      </c>
    </row>
    <row r="2667" spans="1:1" x14ac:dyDescent="0.4">
      <c r="A2667" t="str">
        <f>HYPERLINK("\\10.12.11.20\TFO.FAIT.Share\D01_문서\프로젝트&amp;파일서버 정보관리\ⓐ 프로젝트카테고리폴더카피본\S6. 적용\S6a. Methodology")</f>
        <v>\\10.12.11.20\TFO.FAIT.Share\D01_문서\프로젝트&amp;파일서버 정보관리\ⓐ 프로젝트카테고리폴더카피본\S6. 적용\S6a. Methodology</v>
      </c>
    </row>
    <row r="2668" spans="1:1" x14ac:dyDescent="0.4">
      <c r="A2668" t="str">
        <f>HYPERLINK("\\10.12.11.20\TFO.FAIT.Share\D01_문서\프로젝트&amp;파일서버 정보관리\ⓐ 프로젝트카테고리폴더카피본\S6. 적용\S6b. Operation")</f>
        <v>\\10.12.11.20\TFO.FAIT.Share\D01_문서\프로젝트&amp;파일서버 정보관리\ⓐ 프로젝트카테고리폴더카피본\S6. 적용\S6b. Operation</v>
      </c>
    </row>
    <row r="2669" spans="1:1" x14ac:dyDescent="0.4">
      <c r="A2669" t="str">
        <f>HYPERLINK("\\10.12.11.20\TFO.FAIT.Share\D01_문서\프로젝트&amp;파일서버 정보관리\ⓐ 프로젝트카테고리폴더카피본\S6. 적용\S6c. Training")</f>
        <v>\\10.12.11.20\TFO.FAIT.Share\D01_문서\프로젝트&amp;파일서버 정보관리\ⓐ 프로젝트카테고리폴더카피본\S6. 적용\S6c. Training</v>
      </c>
    </row>
    <row r="2670" spans="1:1" x14ac:dyDescent="0.4">
      <c r="A2670" t="str">
        <f>HYPERLINK("\\10.12.11.20\TFO.FAIT.Share\D01_문서\프로젝트&amp;파일서버 정보관리\ⓐ 프로젝트카테고리폴더카피본\S6. 적용\S6d. Evaluation")</f>
        <v>\\10.12.11.20\TFO.FAIT.Share\D01_문서\프로젝트&amp;파일서버 정보관리\ⓐ 프로젝트카테고리폴더카피본\S6. 적용\S6d. Evaluation</v>
      </c>
    </row>
    <row r="2671" spans="1:1" x14ac:dyDescent="0.4">
      <c r="A2671" t="str">
        <f>HYPERLINK("\\10.12.11.20\TFO.FAIT.Share\D01_문서\프로젝트&amp;파일서버 정보관리\ⓐ 프로젝트카테고리폴더카피본\S7. 유지\S7a. Monitoring")</f>
        <v>\\10.12.11.20\TFO.FAIT.Share\D01_문서\프로젝트&amp;파일서버 정보관리\ⓐ 프로젝트카테고리폴더카피본\S7. 유지\S7a. Monitoring</v>
      </c>
    </row>
    <row r="2672" spans="1:1" x14ac:dyDescent="0.4">
      <c r="A2672" t="str">
        <f>HYPERLINK("\\10.12.11.20\TFO.FAIT.Share\D01_문서\프로젝트&amp;파일서버 정보관리\ⓐ 프로젝트카테고리폴더카피본\S7. 유지\S7b. Troubleshooting")</f>
        <v>\\10.12.11.20\TFO.FAIT.Share\D01_문서\프로젝트&amp;파일서버 정보관리\ⓐ 프로젝트카테고리폴더카피본\S7. 유지\S7b. Troubleshooting</v>
      </c>
    </row>
    <row r="2673" spans="1:1" x14ac:dyDescent="0.4">
      <c r="A2673" t="str">
        <f>HYPERLINK("\\10.12.11.20\TFO.FAIT.Share\D01_문서\프로젝트&amp;파일서버 정보관리\ⓐ 프로젝트카테고리폴더카피본\S7. 유지\S7c. Enhancement")</f>
        <v>\\10.12.11.20\TFO.FAIT.Share\D01_문서\프로젝트&amp;파일서버 정보관리\ⓐ 프로젝트카테고리폴더카피본\S7. 유지\S7c. Enhancement</v>
      </c>
    </row>
    <row r="2674" spans="1:1" x14ac:dyDescent="0.4">
      <c r="A2674" t="str">
        <f>HYPERLINK("\\10.12.11.20\TFO.FAIT.Share\E01_설치프로그램\AUTO CAD")</f>
        <v>\\10.12.11.20\TFO.FAIT.Share\E01_설치프로그램\AUTO CAD</v>
      </c>
    </row>
    <row r="2675" spans="1:1" x14ac:dyDescent="0.4">
      <c r="A2675" t="str">
        <f>HYPERLINK("\\10.12.11.20\TFO.FAIT.Share\E01_설치프로그램\Component One")</f>
        <v>\\10.12.11.20\TFO.FAIT.Share\E01_설치프로그램\Component One</v>
      </c>
    </row>
    <row r="2676" spans="1:1" x14ac:dyDescent="0.4">
      <c r="A2676" t="str">
        <f>HYPERLINK("\\10.12.11.20\TFO.FAIT.Share\E01_설치프로그램\Database")</f>
        <v>\\10.12.11.20\TFO.FAIT.Share\E01_설치프로그램\Database</v>
      </c>
    </row>
    <row r="2677" spans="1:1" x14ac:dyDescent="0.4">
      <c r="A2677" t="str">
        <f>HYPERLINK("\\10.12.11.20\TFO.FAIT.Share\E01_설치프로그램\DEVExpress")</f>
        <v>\\10.12.11.20\TFO.FAIT.Share\E01_설치프로그램\DEVExpress</v>
      </c>
    </row>
    <row r="2678" spans="1:1" x14ac:dyDescent="0.4">
      <c r="A2678" t="str">
        <f>HYPERLINK("\\10.12.11.20\TFO.FAIT.Share\E01_설치프로그램\M365")</f>
        <v>\\10.12.11.20\TFO.FAIT.Share\E01_설치프로그램\M365</v>
      </c>
    </row>
    <row r="2679" spans="1:1" x14ac:dyDescent="0.4">
      <c r="A2679" t="str">
        <f>HYPERLINK("\\10.12.11.20\TFO.FAIT.Share\E01_설치프로그램\MES WMS Server VM")</f>
        <v>\\10.12.11.20\TFO.FAIT.Share\E01_설치프로그램\MES WMS Server VM</v>
      </c>
    </row>
    <row r="2680" spans="1:1" x14ac:dyDescent="0.4">
      <c r="A2680" t="str">
        <f>HYPERLINK("\\10.12.11.20\TFO.FAIT.Share\E01_설치프로그램\Nethelper")</f>
        <v>\\10.12.11.20\TFO.FAIT.Share\E01_설치프로그램\Nethelper</v>
      </c>
    </row>
    <row r="2681" spans="1:1" x14ac:dyDescent="0.4">
      <c r="A2681" t="str">
        <f>HYPERLINK("\\10.12.11.20\TFO.FAIT.Share\E01_설치프로그램\photoshop")</f>
        <v>\\10.12.11.20\TFO.FAIT.Share\E01_설치프로그램\photoshop</v>
      </c>
    </row>
    <row r="2682" spans="1:1" x14ac:dyDescent="0.4">
      <c r="A2682" t="str">
        <f>HYPERLINK("\\10.12.11.20\TFO.FAIT.Share\E01_설치프로그램\ProcessExplorer")</f>
        <v>\\10.12.11.20\TFO.FAIT.Share\E01_설치프로그램\ProcessExplorer</v>
      </c>
    </row>
    <row r="2683" spans="1:1" x14ac:dyDescent="0.4">
      <c r="A2683" t="str">
        <f>HYPERLINK("\\10.12.11.20\TFO.FAIT.Share\E01_설치프로그램\SAP")</f>
        <v>\\10.12.11.20\TFO.FAIT.Share\E01_설치프로그램\SAP</v>
      </c>
    </row>
    <row r="2684" spans="1:1" x14ac:dyDescent="0.4">
      <c r="A2684" t="str">
        <f>HYPERLINK("\\10.12.11.20\TFO.FAIT.Share\E01_설치프로그램\Secure CRT")</f>
        <v>\\10.12.11.20\TFO.FAIT.Share\E01_설치프로그램\Secure CRT</v>
      </c>
    </row>
    <row r="2685" spans="1:1" x14ac:dyDescent="0.4">
      <c r="A2685" t="str">
        <f>HYPERLINK("\\10.12.11.20\TFO.FAIT.Share\E01_설치프로그램\SFA WMS")</f>
        <v>\\10.12.11.20\TFO.FAIT.Share\E01_설치프로그램\SFA WMS</v>
      </c>
    </row>
    <row r="2686" spans="1:1" x14ac:dyDescent="0.4">
      <c r="A2686" t="str">
        <f>HYPERLINK("\\10.12.11.20\TFO.FAIT.Share\E01_설치프로그램\Sindoh_D420_Ser_PCL_x86x64")</f>
        <v>\\10.12.11.20\TFO.FAIT.Share\E01_설치프로그램\Sindoh_D420_Ser_PCL_x86x64</v>
      </c>
    </row>
    <row r="2687" spans="1:1" x14ac:dyDescent="0.4">
      <c r="A2687" t="str">
        <f>HYPERLINK("\\10.12.11.20\TFO.FAIT.Share\E01_설치프로그램\SINDOH_N500_Series_PCL_x86x64_Drv_4.1")</f>
        <v>\\10.12.11.20\TFO.FAIT.Share\E01_설치프로그램\SINDOH_N500_Series_PCL_x86x64_Drv_4.1</v>
      </c>
    </row>
    <row r="2688" spans="1:1" x14ac:dyDescent="0.4">
      <c r="A2688" t="str">
        <f>HYPERLINK("\\10.12.11.20\TFO.FAIT.Share\E01_설치프로그램\TFO RDCM 설치프로그램, 설정파일")</f>
        <v>\\10.12.11.20\TFO.FAIT.Share\E01_설치프로그램\TFO RDCM 설치프로그램, 설정파일</v>
      </c>
    </row>
    <row r="2689" spans="1:1" x14ac:dyDescent="0.4">
      <c r="A2689" t="str">
        <f>HYPERLINK("\\10.12.11.20\TFO.FAIT.Share\E01_설치프로그램\VPN")</f>
        <v>\\10.12.11.20\TFO.FAIT.Share\E01_설치프로그램\VPN</v>
      </c>
    </row>
    <row r="2690" spans="1:1" x14ac:dyDescent="0.4">
      <c r="A2690" t="str">
        <f>HYPERLINK("\\10.12.11.20\TFO.FAIT.Share\E01_설치프로그램\Windows 10 ISO")</f>
        <v>\\10.12.11.20\TFO.FAIT.Share\E01_설치프로그램\Windows 10 ISO</v>
      </c>
    </row>
    <row r="2691" spans="1:1" x14ac:dyDescent="0.4">
      <c r="A2691" t="str">
        <f>HYPERLINK("\\10.12.11.20\TFO.FAIT.Share\E01_설치프로그램\개발용 프로그램")</f>
        <v>\\10.12.11.20\TFO.FAIT.Share\E01_설치프로그램\개발용 프로그램</v>
      </c>
    </row>
    <row r="2692" spans="1:1" x14ac:dyDescent="0.4">
      <c r="A2692" t="str">
        <f>HYPERLINK("\\10.12.11.20\TFO.FAIT.Share\E01_설치프로그램\노트패드++")</f>
        <v>\\10.12.11.20\TFO.FAIT.Share\E01_설치프로그램\노트패드++</v>
      </c>
    </row>
    <row r="2693" spans="1:1" x14ac:dyDescent="0.4">
      <c r="A2693" t="str">
        <f>HYPERLINK("\\10.12.11.20\TFO.FAIT.Share\E01_설치프로그램\안산 FMB 설치 프로그램")</f>
        <v>\\10.12.11.20\TFO.FAIT.Share\E01_설치프로그램\안산 FMB 설치 프로그램</v>
      </c>
    </row>
    <row r="2694" spans="1:1" x14ac:dyDescent="0.4">
      <c r="A2694" t="str">
        <f>HYPERLINK("\\10.12.11.20\TFO.FAIT.Share\E01_설치프로그램\안산 MES 설치 프로그램")</f>
        <v>\\10.12.11.20\TFO.FAIT.Share\E01_설치프로그램\안산 MES 설치 프로그램</v>
      </c>
    </row>
    <row r="2695" spans="1:1" x14ac:dyDescent="0.4">
      <c r="A2695" t="str">
        <f>HYPERLINK("\\10.12.11.20\TFO.FAIT.Share\E01_설치프로그램\안산 WMS 소스")</f>
        <v>\\10.12.11.20\TFO.FAIT.Share\E01_설치프로그램\안산 WMS 소스</v>
      </c>
    </row>
    <row r="2696" spans="1:1" x14ac:dyDescent="0.4">
      <c r="A2696" t="str">
        <f>HYPERLINK("\\10.12.11.20\TFO.FAIT.Share\E01_설치프로그램\안산원부자재 WMS")</f>
        <v>\\10.12.11.20\TFO.FAIT.Share\E01_설치프로그램\안산원부자재 WMS</v>
      </c>
    </row>
    <row r="2697" spans="1:1" x14ac:dyDescent="0.4">
      <c r="A2697" t="str">
        <f>HYPERLINK("\\10.12.11.20\TFO.FAIT.Share\E01_설치프로그램\오라클클라이언트 12c")</f>
        <v>\\10.12.11.20\TFO.FAIT.Share\E01_설치프로그램\오라클클라이언트 12c</v>
      </c>
    </row>
    <row r="2698" spans="1:1" x14ac:dyDescent="0.4">
      <c r="A2698" t="str">
        <f>HYPERLINK("\\10.12.11.20\TFO.FAIT.Share\E01_설치프로그램\유틸리티")</f>
        <v>\\10.12.11.20\TFO.FAIT.Share\E01_설치프로그램\유틸리티</v>
      </c>
    </row>
    <row r="2699" spans="1:1" x14ac:dyDescent="0.4">
      <c r="A2699" t="str">
        <f>HYPERLINK("\\10.12.11.20\TFO.FAIT.Share\E01_설치프로그램\인프라지스틱스")</f>
        <v>\\10.12.11.20\TFO.FAIT.Share\E01_설치프로그램\인프라지스틱스</v>
      </c>
    </row>
    <row r="2700" spans="1:1" x14ac:dyDescent="0.4">
      <c r="A2700" t="str">
        <f>HYPERLINK("\\10.12.11.20\TFO.FAIT.Share\E01_설치프로그램\프로그램")</f>
        <v>\\10.12.11.20\TFO.FAIT.Share\E01_설치프로그램\프로그램</v>
      </c>
    </row>
    <row r="2701" spans="1:1" x14ac:dyDescent="0.4">
      <c r="A2701" t="str">
        <f>HYPERLINK("\\10.12.11.20\TFO.FAIT.Share\E01_설치프로그램\Database\TOAD 12.12")</f>
        <v>\\10.12.11.20\TFO.FAIT.Share\E01_설치프로그램\Database\TOAD 12.12</v>
      </c>
    </row>
    <row r="2702" spans="1:1" x14ac:dyDescent="0.4">
      <c r="A2702" t="str">
        <f>HYPERLINK("\\10.12.11.20\TFO.FAIT.Share\E01_설치프로그램\Database\Toad 9.5")</f>
        <v>\\10.12.11.20\TFO.FAIT.Share\E01_설치프로그램\Database\Toad 9.5</v>
      </c>
    </row>
    <row r="2703" spans="1:1" x14ac:dyDescent="0.4">
      <c r="A2703" t="str">
        <f>HYPERLINK("\\10.12.11.20\TFO.FAIT.Share\E01_설치프로그램\Database\TOAD 12.12\32Bit")</f>
        <v>\\10.12.11.20\TFO.FAIT.Share\E01_설치프로그램\Database\TOAD 12.12\32Bit</v>
      </c>
    </row>
    <row r="2704" spans="1:1" x14ac:dyDescent="0.4">
      <c r="A2704" t="str">
        <f>HYPERLINK("\\10.12.11.20\TFO.FAIT.Share\E01_설치프로그램\Database\TOAD 12.12\64bit")</f>
        <v>\\10.12.11.20\TFO.FAIT.Share\E01_설치프로그램\Database\TOAD 12.12\64bit</v>
      </c>
    </row>
    <row r="2705" spans="1:1" x14ac:dyDescent="0.4">
      <c r="A2705" t="str">
        <f>HYPERLINK("\\10.12.11.20\TFO.FAIT.Share\E01_설치프로그램\Database\Toad 9.5\Toad for Oracle v9.5 commercial")</f>
        <v>\\10.12.11.20\TFO.FAIT.Share\E01_설치프로그램\Database\Toad 9.5\Toad for Oracle v9.5 commercial</v>
      </c>
    </row>
    <row r="2706" spans="1:1" x14ac:dyDescent="0.4">
      <c r="A2706" t="str">
        <f>HYPERLINK("\\10.12.11.20\TFO.FAIT.Share\E01_설치프로그램\Database\Toad 9.5\Toad for Oracle v9.5 commercial\AutoPlay")</f>
        <v>\\10.12.11.20\TFO.FAIT.Share\E01_설치프로그램\Database\Toad 9.5\Toad for Oracle v9.5 commercial\AutoPlay</v>
      </c>
    </row>
    <row r="2707" spans="1:1" x14ac:dyDescent="0.4">
      <c r="A2707" t="str">
        <f>HYPERLINK("\\10.12.11.20\TFO.FAIT.Share\E01_설치프로그램\Database\Toad 9.5\Toad for Oracle v9.5 commercial\AutoPlay\Audio")</f>
        <v>\\10.12.11.20\TFO.FAIT.Share\E01_설치프로그램\Database\Toad 9.5\Toad for Oracle v9.5 commercial\AutoPlay\Audio</v>
      </c>
    </row>
    <row r="2708" spans="1:1" x14ac:dyDescent="0.4">
      <c r="A2708" t="str">
        <f>HYPERLINK("\\10.12.11.20\TFO.FAIT.Share\E01_설치프로그램\Database\Toad 9.5\Toad for Oracle v9.5 commercial\AutoPlay\Buttons")</f>
        <v>\\10.12.11.20\TFO.FAIT.Share\E01_설치프로그램\Database\Toad 9.5\Toad for Oracle v9.5 commercial\AutoPlay\Buttons</v>
      </c>
    </row>
    <row r="2709" spans="1:1" x14ac:dyDescent="0.4">
      <c r="A2709" t="str">
        <f>HYPERLINK("\\10.12.11.20\TFO.FAIT.Share\E01_설치프로그램\Database\Toad 9.5\Toad for Oracle v9.5 commercial\AutoPlay\Docs")</f>
        <v>\\10.12.11.20\TFO.FAIT.Share\E01_설치프로그램\Database\Toad 9.5\Toad for Oracle v9.5 commercial\AutoPlay\Docs</v>
      </c>
    </row>
    <row r="2710" spans="1:1" x14ac:dyDescent="0.4">
      <c r="A2710" t="str">
        <f>HYPERLINK("\\10.12.11.20\TFO.FAIT.Share\E01_설치프로그램\Database\Toad 9.5\Toad for Oracle v9.5 commercial\AutoPlay\Icons")</f>
        <v>\\10.12.11.20\TFO.FAIT.Share\E01_설치프로그램\Database\Toad 9.5\Toad for Oracle v9.5 commercial\AutoPlay\Icons</v>
      </c>
    </row>
    <row r="2711" spans="1:1" x14ac:dyDescent="0.4">
      <c r="A2711" t="str">
        <f>HYPERLINK("\\10.12.11.20\TFO.FAIT.Share\E01_설치프로그램\Database\Toad 9.5\Toad for Oracle v9.5 commercial\AutoPlay\Images")</f>
        <v>\\10.12.11.20\TFO.FAIT.Share\E01_설치프로그램\Database\Toad 9.5\Toad for Oracle v9.5 commercial\AutoPlay\Images</v>
      </c>
    </row>
    <row r="2712" spans="1:1" x14ac:dyDescent="0.4">
      <c r="A2712" t="str">
        <f>HYPERLINK("\\10.12.11.20\TFO.FAIT.Share\E01_설치프로그램\Database\Toad 9.5\Toad for Oracle v9.5 commercial\AutoPlay\Plugins")</f>
        <v>\\10.12.11.20\TFO.FAIT.Share\E01_설치프로그램\Database\Toad 9.5\Toad for Oracle v9.5 commercial\AutoPlay\Plugins</v>
      </c>
    </row>
    <row r="2713" spans="1:1" x14ac:dyDescent="0.4">
      <c r="A2713" t="str">
        <f>HYPERLINK("\\10.12.11.20\TFO.FAIT.Share\E01_설치프로그램\Nethelper\Agent")</f>
        <v>\\10.12.11.20\TFO.FAIT.Share\E01_설치프로그램\Nethelper\Agent</v>
      </c>
    </row>
    <row r="2714" spans="1:1" x14ac:dyDescent="0.4">
      <c r="A2714" t="str">
        <f>HYPERLINK("\\10.12.11.20\TFO.FAIT.Share\E01_설치프로그램\Nethelper\Agent수동삭제 툴")</f>
        <v>\\10.12.11.20\TFO.FAIT.Share\E01_설치프로그램\Nethelper\Agent수동삭제 툴</v>
      </c>
    </row>
    <row r="2715" spans="1:1" x14ac:dyDescent="0.4">
      <c r="A2715" t="str">
        <f>HYPERLINK("\\10.12.11.20\TFO.FAIT.Share\E01_설치프로그램\Nethelper\Console")</f>
        <v>\\10.12.11.20\TFO.FAIT.Share\E01_설치프로그램\Nethelper\Console</v>
      </c>
    </row>
    <row r="2716" spans="1:1" x14ac:dyDescent="0.4">
      <c r="A2716" t="str">
        <f>HYPERLINK("\\10.12.11.20\TFO.FAIT.Share\E01_설치프로그램\Nethelper\Server")</f>
        <v>\\10.12.11.20\TFO.FAIT.Share\E01_설치프로그램\Nethelper\Server</v>
      </c>
    </row>
    <row r="2717" spans="1:1" x14ac:dyDescent="0.4">
      <c r="A2717" t="str">
        <f>HYPERLINK("\\10.12.11.20\TFO.FAIT.Share\E01_설치프로그램\Nethelper\Agent\NH75ClientSetup_Window_x64(2020122401)")</f>
        <v>\\10.12.11.20\TFO.FAIT.Share\E01_설치프로그램\Nethelper\Agent\NH75ClientSetup_Window_x64(2020122401)</v>
      </c>
    </row>
    <row r="2718" spans="1:1" x14ac:dyDescent="0.4">
      <c r="A2718" t="str">
        <f>HYPERLINK("\\10.12.11.20\TFO.FAIT.Share\E01_설치프로그램\Nethelper\Agent\NH75ClientSetup_Window_x86(2020122401)")</f>
        <v>\\10.12.11.20\TFO.FAIT.Share\E01_설치프로그램\Nethelper\Agent\NH75ClientSetup_Window_x86(2020122401)</v>
      </c>
    </row>
    <row r="2719" spans="1:1" x14ac:dyDescent="0.4">
      <c r="A2719" t="str">
        <f>HYPERLINK("\\10.12.11.20\TFO.FAIT.Share\E01_설치프로그램\Nethelper\Agent\NH75ClientSetup_Window_x64(2020122401)\Disk1")</f>
        <v>\\10.12.11.20\TFO.FAIT.Share\E01_설치프로그램\Nethelper\Agent\NH75ClientSetup_Window_x64(2020122401)\Disk1</v>
      </c>
    </row>
    <row r="2720" spans="1:1" x14ac:dyDescent="0.4">
      <c r="A2720" t="str">
        <f>HYPERLINK("\\10.12.11.20\TFO.FAIT.Share\E01_설치프로그램\Nethelper\Agent\NH75ClientSetup_Window_x86(2020122401)\Disk1")</f>
        <v>\\10.12.11.20\TFO.FAIT.Share\E01_설치프로그램\Nethelper\Agent\NH75ClientSetup_Window_x86(2020122401)\Disk1</v>
      </c>
    </row>
    <row r="2721" spans="1:1" x14ac:dyDescent="0.4">
      <c r="A2721" t="str">
        <f>HYPERLINK("\\10.12.11.20\TFO.FAIT.Share\E01_설치프로그램\Nethelper\Agent수동삭제 툴\수동삭제 툴")</f>
        <v>\\10.12.11.20\TFO.FAIT.Share\E01_설치프로그램\Nethelper\Agent수동삭제 툴\수동삭제 툴</v>
      </c>
    </row>
    <row r="2722" spans="1:1" x14ac:dyDescent="0.4">
      <c r="A2722" t="str">
        <f>HYPERLINK("\\10.12.11.20\TFO.FAIT.Share\E01_설치프로그램\Nethelper\Console\NH78Console_Window_UpdateFile(2020122401)")</f>
        <v>\\10.12.11.20\TFO.FAIT.Share\E01_설치프로그램\Nethelper\Console\NH78Console_Window_UpdateFile(2020122401)</v>
      </c>
    </row>
    <row r="2723" spans="1:1" x14ac:dyDescent="0.4">
      <c r="A2723" t="str">
        <f>HYPERLINK("\\10.12.11.20\TFO.FAIT.Share\E01_설치프로그램\Nethelper\Console\NH78Console_Window_UpdateFile(2020122401)\NetHelper Console V7.0")</f>
        <v>\\10.12.11.20\TFO.FAIT.Share\E01_설치프로그램\Nethelper\Console\NH78Console_Window_UpdateFile(2020122401)\NetHelper Console V7.0</v>
      </c>
    </row>
    <row r="2724" spans="1:1" x14ac:dyDescent="0.4">
      <c r="A2724" t="str">
        <f>HYPERLINK("\\10.12.11.20\TFO.FAIT.Share\E01_설치프로그램\Nethelper\Console\NH78Console_Window_UpdateFile(2020122401)\NetHelper Console V7.0 x64")</f>
        <v>\\10.12.11.20\TFO.FAIT.Share\E01_설치프로그램\Nethelper\Console\NH78Console_Window_UpdateFile(2020122401)\NetHelper Console V7.0 x64</v>
      </c>
    </row>
    <row r="2725" spans="1:1" x14ac:dyDescent="0.4">
      <c r="A2725" t="str">
        <f>HYPERLINK("\\10.12.11.20\TFO.FAIT.Share\E01_설치프로그램\Nethelper\Console\NH78Console_Window_UpdateFile(2020122401)\NetHelper Console V7.0\AgentSample")</f>
        <v>\\10.12.11.20\TFO.FAIT.Share\E01_설치프로그램\Nethelper\Console\NH78Console_Window_UpdateFile(2020122401)\NetHelper Console V7.0\AgentSample</v>
      </c>
    </row>
    <row r="2726" spans="1:1" x14ac:dyDescent="0.4">
      <c r="A2726" t="str">
        <f>HYPERLINK("\\10.12.11.20\TFO.FAIT.Share\E01_설치프로그램\Nethelper\Console\NH78Console_Window_UpdateFile(2020122401)\NetHelper Console V7.0\en")</f>
        <v>\\10.12.11.20\TFO.FAIT.Share\E01_설치프로그램\Nethelper\Console\NH78Console_Window_UpdateFile(2020122401)\NetHelper Console V7.0\en</v>
      </c>
    </row>
    <row r="2727" spans="1:1" x14ac:dyDescent="0.4">
      <c r="A2727" t="str">
        <f>HYPERLINK("\\10.12.11.20\TFO.FAIT.Share\E01_설치프로그램\Nethelper\Console\NH78Console_Window_UpdateFile(2020122401)\NetHelper Console V7.0\SkinStyles")</f>
        <v>\\10.12.11.20\TFO.FAIT.Share\E01_설치프로그램\Nethelper\Console\NH78Console_Window_UpdateFile(2020122401)\NetHelper Console V7.0\SkinStyles</v>
      </c>
    </row>
    <row r="2728" spans="1:1" x14ac:dyDescent="0.4">
      <c r="A2728" t="str">
        <f>HYPERLINK("\\10.12.11.20\TFO.FAIT.Share\E01_설치프로그램\Nethelper\Console\NH78Console_Window_UpdateFile(2020122401)\NetHelper Console V7.0\WebSample")</f>
        <v>\\10.12.11.20\TFO.FAIT.Share\E01_설치프로그램\Nethelper\Console\NH78Console_Window_UpdateFile(2020122401)\NetHelper Console V7.0\WebSample</v>
      </c>
    </row>
    <row r="2729" spans="1:1" x14ac:dyDescent="0.4">
      <c r="A2729" t="str">
        <f>HYPERLINK("\\10.12.11.20\TFO.FAIT.Share\E01_설치프로그램\Nethelper\Console\NH78Console_Window_UpdateFile(2020122401)\NetHelper Console V7.0\en\CVS")</f>
        <v>\\10.12.11.20\TFO.FAIT.Share\E01_설치프로그램\Nethelper\Console\NH78Console_Window_UpdateFile(2020122401)\NetHelper Console V7.0\en\CVS</v>
      </c>
    </row>
    <row r="2730" spans="1:1" x14ac:dyDescent="0.4">
      <c r="A2730" t="str">
        <f>HYPERLINK("\\10.12.11.20\TFO.FAIT.Share\E01_설치프로그램\Nethelper\Console\NH78Console_Window_UpdateFile(2020122401)\NetHelper Console V7.0 x64\AgentSample")</f>
        <v>\\10.12.11.20\TFO.FAIT.Share\E01_설치프로그램\Nethelper\Console\NH78Console_Window_UpdateFile(2020122401)\NetHelper Console V7.0 x64\AgentSample</v>
      </c>
    </row>
    <row r="2731" spans="1:1" x14ac:dyDescent="0.4">
      <c r="A2731" t="str">
        <f>HYPERLINK("\\10.12.11.20\TFO.FAIT.Share\E01_설치프로그램\Nethelper\Console\NH78Console_Window_UpdateFile(2020122401)\NetHelper Console V7.0 x64\en")</f>
        <v>\\10.12.11.20\TFO.FAIT.Share\E01_설치프로그램\Nethelper\Console\NH78Console_Window_UpdateFile(2020122401)\NetHelper Console V7.0 x64\en</v>
      </c>
    </row>
    <row r="2732" spans="1:1" x14ac:dyDescent="0.4">
      <c r="A2732" t="str">
        <f>HYPERLINK("\\10.12.11.20\TFO.FAIT.Share\E01_설치프로그램\Nethelper\Console\NH78Console_Window_UpdateFile(2020122401)\NetHelper Console V7.0 x64\SkinStyles")</f>
        <v>\\10.12.11.20\TFO.FAIT.Share\E01_설치프로그램\Nethelper\Console\NH78Console_Window_UpdateFile(2020122401)\NetHelper Console V7.0 x64\SkinStyles</v>
      </c>
    </row>
    <row r="2733" spans="1:1" x14ac:dyDescent="0.4">
      <c r="A2733" t="str">
        <f>HYPERLINK("\\10.12.11.20\TFO.FAIT.Share\E01_설치프로그램\Nethelper\Console\NH78Console_Window_UpdateFile(2020122401)\NetHelper Console V7.0 x64\WebSample")</f>
        <v>\\10.12.11.20\TFO.FAIT.Share\E01_설치프로그램\Nethelper\Console\NH78Console_Window_UpdateFile(2020122401)\NetHelper Console V7.0 x64\WebSample</v>
      </c>
    </row>
    <row r="2734" spans="1:1" x14ac:dyDescent="0.4">
      <c r="A2734" t="str">
        <f>HYPERLINK("\\10.12.11.20\TFO.FAIT.Share\E01_설치프로그램\Nethelper\Console\NH78Console_Window_UpdateFile(2020122401)\NetHelper Console V7.0 x64\en\CVS")</f>
        <v>\\10.12.11.20\TFO.FAIT.Share\E01_설치프로그램\Nethelper\Console\NH78Console_Window_UpdateFile(2020122401)\NetHelper Console V7.0 x64\en\CVS</v>
      </c>
    </row>
    <row r="2735" spans="1:1" x14ac:dyDescent="0.4">
      <c r="A2735" t="str">
        <f>HYPERLINK("\\10.12.11.20\TFO.FAIT.Share\E01_설치프로그램\Nethelper\Server\NH75Server_Window_UpdateFile(2020122401)")</f>
        <v>\\10.12.11.20\TFO.FAIT.Share\E01_설치프로그램\Nethelper\Server\NH75Server_Window_UpdateFile(2020122401)</v>
      </c>
    </row>
    <row r="2736" spans="1:1" x14ac:dyDescent="0.4">
      <c r="A2736" t="str">
        <f>HYPERLINK("\\10.12.11.20\TFO.FAIT.Share\E01_설치프로그램\Nethelper\Server\NH75Server_Window_UpdateFile(2020122401)\32bit")</f>
        <v>\\10.12.11.20\TFO.FAIT.Share\E01_설치프로그램\Nethelper\Server\NH75Server_Window_UpdateFile(2020122401)\32bit</v>
      </c>
    </row>
    <row r="2737" spans="1:1" x14ac:dyDescent="0.4">
      <c r="A2737" t="str">
        <f>HYPERLINK("\\10.12.11.20\TFO.FAIT.Share\E01_설치프로그램\Nethelper\Server\NH75Server_Window_UpdateFile(2020122401)\64bit")</f>
        <v>\\10.12.11.20\TFO.FAIT.Share\E01_설치프로그램\Nethelper\Server\NH75Server_Window_UpdateFile(2020122401)\64bit</v>
      </c>
    </row>
    <row r="2738" spans="1:1" x14ac:dyDescent="0.4">
      <c r="A2738" t="str">
        <f>HYPERLINK("\\10.12.11.20\TFO.FAIT.Share\E01_설치프로그램\Nethelper\Server\NH75Server_Window_UpdateFile(2020122401)\Common")</f>
        <v>\\10.12.11.20\TFO.FAIT.Share\E01_설치프로그램\Nethelper\Server\NH75Server_Window_UpdateFile(2020122401)\Common</v>
      </c>
    </row>
    <row r="2739" spans="1:1" x14ac:dyDescent="0.4">
      <c r="A2739" t="str">
        <f>HYPERLINK("\\10.12.11.20\TFO.FAIT.Share\E01_설치프로그램\Nethelper\Server\NH75Server_Window_UpdateFile(2020122401)\Common\wwwroot")</f>
        <v>\\10.12.11.20\TFO.FAIT.Share\E01_설치프로그램\Nethelper\Server\NH75Server_Window_UpdateFile(2020122401)\Common\wwwroot</v>
      </c>
    </row>
    <row r="2740" spans="1:1" x14ac:dyDescent="0.4">
      <c r="A2740" t="str">
        <f>HYPERLINK("\\10.12.11.20\TFO.FAIT.Share\E01_설치프로그램\Nethelper\Server\NH75Server_Window_UpdateFile(2020122401)\Common\wwwroot\NetHelper")</f>
        <v>\\10.12.11.20\TFO.FAIT.Share\E01_설치프로그램\Nethelper\Server\NH75Server_Window_UpdateFile(2020122401)\Common\wwwroot\NetHelper</v>
      </c>
    </row>
    <row r="2741" spans="1:1" x14ac:dyDescent="0.4">
      <c r="A2741" t="str">
        <f>HYPERLINK("\\10.12.11.20\TFO.FAIT.Share\E01_설치프로그램\Nethelper\Server\NH75Server_Window_UpdateFile(2020122401)\Common\wwwroot\NH70")</f>
        <v>\\10.12.11.20\TFO.FAIT.Share\E01_설치프로그램\Nethelper\Server\NH75Server_Window_UpdateFile(2020122401)\Common\wwwroot\NH70</v>
      </c>
    </row>
    <row r="2742" spans="1:1" x14ac:dyDescent="0.4">
      <c r="A2742" t="str">
        <f>HYPERLINK("\\10.12.11.20\TFO.FAIT.Share\E01_설치프로그램\Nethelper\Server\NH75Server_Window_UpdateFile(2020122401)\Common\wwwroot\NetHelper\Electric")</f>
        <v>\\10.12.11.20\TFO.FAIT.Share\E01_설치프로그램\Nethelper\Server\NH75Server_Window_UpdateFile(2020122401)\Common\wwwroot\NetHelper\Electric</v>
      </c>
    </row>
    <row r="2743" spans="1:1" x14ac:dyDescent="0.4">
      <c r="A2743" t="str">
        <f>HYPERLINK("\\10.12.11.20\TFO.FAIT.Share\E01_설치프로그램\Nethelper\Server\NH75Server_Window_UpdateFile(2020122401)\Common\wwwroot\NetHelper\Fla")</f>
        <v>\\10.12.11.20\TFO.FAIT.Share\E01_설치프로그램\Nethelper\Server\NH75Server_Window_UpdateFile(2020122401)\Common\wwwroot\NetHelper\Fla</v>
      </c>
    </row>
    <row r="2744" spans="1:1" x14ac:dyDescent="0.4">
      <c r="A2744" t="str">
        <f>HYPERLINK("\\10.12.11.20\TFO.FAIT.Share\E01_설치프로그램\Nethelper\Server\NH75Server_Window_UpdateFile(2020122401)\Common\wwwroot\NetHelper\MessangerNote")</f>
        <v>\\10.12.11.20\TFO.FAIT.Share\E01_설치프로그램\Nethelper\Server\NH75Server_Window_UpdateFile(2020122401)\Common\wwwroot\NetHelper\MessangerNote</v>
      </c>
    </row>
    <row r="2745" spans="1:1" x14ac:dyDescent="0.4">
      <c r="A2745" t="str">
        <f>HYPERLINK("\\10.12.11.20\TFO.FAIT.Share\E01_설치프로그램\Nethelper\Server\NH75Server_Window_UpdateFile(2020122401)\Common\wwwroot\NetHelper\SecuChkHelp_Eng")</f>
        <v>\\10.12.11.20\TFO.FAIT.Share\E01_설치프로그램\Nethelper\Server\NH75Server_Window_UpdateFile(2020122401)\Common\wwwroot\NetHelper\SecuChkHelp_Eng</v>
      </c>
    </row>
    <row r="2746" spans="1:1" x14ac:dyDescent="0.4">
      <c r="A2746" t="str">
        <f>HYPERLINK("\\10.12.11.20\TFO.FAIT.Share\E01_설치프로그램\Nethelper\Server\NH75Server_Window_UpdateFile(2020122401)\Common\wwwroot\NetHelper\SecuChkHelp_Jap")</f>
        <v>\\10.12.11.20\TFO.FAIT.Share\E01_설치프로그램\Nethelper\Server\NH75Server_Window_UpdateFile(2020122401)\Common\wwwroot\NetHelper\SecuChkHelp_Jap</v>
      </c>
    </row>
    <row r="2747" spans="1:1" x14ac:dyDescent="0.4">
      <c r="A2747" t="str">
        <f>HYPERLINK("\\10.12.11.20\TFO.FAIT.Share\E01_설치프로그램\Nethelper\Server\NH75Server_Window_UpdateFile(2020122401)\Common\wwwroot\NetHelper\SecuChkHelp_Kor")</f>
        <v>\\10.12.11.20\TFO.FAIT.Share\E01_설치프로그램\Nethelper\Server\NH75Server_Window_UpdateFile(2020122401)\Common\wwwroot\NetHelper\SecuChkHelp_Kor</v>
      </c>
    </row>
    <row r="2748" spans="1:1" x14ac:dyDescent="0.4">
      <c r="A2748" t="str">
        <f>HYPERLINK("\\10.12.11.20\TFO.FAIT.Share\E01_설치프로그램\Nethelper\Server\NH75Server_Window_UpdateFile(2020122401)\Common\wwwroot\NetHelper\MessangerNote\css")</f>
        <v>\\10.12.11.20\TFO.FAIT.Share\E01_설치프로그램\Nethelper\Server\NH75Server_Window_UpdateFile(2020122401)\Common\wwwroot\NetHelper\MessangerNote\css</v>
      </c>
    </row>
    <row r="2749" spans="1:1" x14ac:dyDescent="0.4">
      <c r="A2749" t="str">
        <f>HYPERLINK("\\10.12.11.20\TFO.FAIT.Share\E01_설치프로그램\Nethelper\Server\NH75Server_Window_UpdateFile(2020122401)\Common\wwwroot\NetHelper\MessangerNote\images")</f>
        <v>\\10.12.11.20\TFO.FAIT.Share\E01_설치프로그램\Nethelper\Server\NH75Server_Window_UpdateFile(2020122401)\Common\wwwroot\NetHelper\MessangerNote\images</v>
      </c>
    </row>
    <row r="2750" spans="1:1" x14ac:dyDescent="0.4">
      <c r="A2750" t="str">
        <f>HYPERLINK("\\10.12.11.20\TFO.FAIT.Share\E01_설치프로그램\Nethelper\Server\NH75Server_Window_UpdateFile(2020122401)\Common\wwwroot\NetHelper\SecuChkHelp_Eng\css")</f>
        <v>\\10.12.11.20\TFO.FAIT.Share\E01_설치프로그램\Nethelper\Server\NH75Server_Window_UpdateFile(2020122401)\Common\wwwroot\NetHelper\SecuChkHelp_Eng\css</v>
      </c>
    </row>
    <row r="2751" spans="1:1" x14ac:dyDescent="0.4">
      <c r="A2751" t="str">
        <f>HYPERLINK("\\10.12.11.20\TFO.FAIT.Share\E01_설치프로그램\Nethelper\Server\NH75Server_Window_UpdateFile(2020122401)\Common\wwwroot\NetHelper\SecuChkHelp_Eng\images")</f>
        <v>\\10.12.11.20\TFO.FAIT.Share\E01_설치프로그램\Nethelper\Server\NH75Server_Window_UpdateFile(2020122401)\Common\wwwroot\NetHelper\SecuChkHelp_Eng\images</v>
      </c>
    </row>
    <row r="2752" spans="1:1" x14ac:dyDescent="0.4">
      <c r="A2752" t="str">
        <f>HYPERLINK("\\10.12.11.20\TFO.FAIT.Share\E01_설치프로그램\Nethelper\Server\NH75Server_Window_UpdateFile(2020122401)\Common\wwwroot\NetHelper\SecuChkHelp_Eng\Win7")</f>
        <v>\\10.12.11.20\TFO.FAIT.Share\E01_설치프로그램\Nethelper\Server\NH75Server_Window_UpdateFile(2020122401)\Common\wwwroot\NetHelper\SecuChkHelp_Eng\Win7</v>
      </c>
    </row>
    <row r="2753" spans="1:1" x14ac:dyDescent="0.4">
      <c r="A2753" t="str">
        <f>HYPERLINK("\\10.12.11.20\TFO.FAIT.Share\E01_설치프로그램\Nethelper\Server\NH75Server_Window_UpdateFile(2020122401)\Common\wwwroot\NetHelper\SecuChkHelp_Eng\Win8")</f>
        <v>\\10.12.11.20\TFO.FAIT.Share\E01_설치프로그램\Nethelper\Server\NH75Server_Window_UpdateFile(2020122401)\Common\wwwroot\NetHelper\SecuChkHelp_Eng\Win8</v>
      </c>
    </row>
    <row r="2754" spans="1:1" x14ac:dyDescent="0.4">
      <c r="A2754" t="str">
        <f>HYPERLINK("\\10.12.11.20\TFO.FAIT.Share\E01_설치프로그램\Nethelper\Server\NH75Server_Window_UpdateFile(2020122401)\Common\wwwroot\NetHelper\SecuChkHelp_Eng\WinXP")</f>
        <v>\\10.12.11.20\TFO.FAIT.Share\E01_설치프로그램\Nethelper\Server\NH75Server_Window_UpdateFile(2020122401)\Common\wwwroot\NetHelper\SecuChkHelp_Eng\WinXP</v>
      </c>
    </row>
    <row r="2755" spans="1:1" x14ac:dyDescent="0.4">
      <c r="A2755" t="str">
        <f>HYPERLINK("\\10.12.11.20\TFO.FAIT.Share\E01_설치프로그램\Nethelper\Server\NH75Server_Window_UpdateFile(2020122401)\Common\wwwroot\NetHelper\SecuChkHelp_Jap\images")</f>
        <v>\\10.12.11.20\TFO.FAIT.Share\E01_설치프로그램\Nethelper\Server\NH75Server_Window_UpdateFile(2020122401)\Common\wwwroot\NetHelper\SecuChkHelp_Jap\images</v>
      </c>
    </row>
    <row r="2756" spans="1:1" x14ac:dyDescent="0.4">
      <c r="A2756" t="str">
        <f>HYPERLINK("\\10.12.11.20\TFO.FAIT.Share\E01_설치프로그램\Nethelper\Server\NH75Server_Window_UpdateFile(2020122401)\Common\wwwroot\NetHelper\SecuChkHelp_Kor\css")</f>
        <v>\\10.12.11.20\TFO.FAIT.Share\E01_설치프로그램\Nethelper\Server\NH75Server_Window_UpdateFile(2020122401)\Common\wwwroot\NetHelper\SecuChkHelp_Kor\css</v>
      </c>
    </row>
    <row r="2757" spans="1:1" x14ac:dyDescent="0.4">
      <c r="A2757" t="str">
        <f>HYPERLINK("\\10.12.11.20\TFO.FAIT.Share\E01_설치프로그램\Nethelper\Server\NH75Server_Window_UpdateFile(2020122401)\Common\wwwroot\NetHelper\SecuChkHelp_Kor\images")</f>
        <v>\\10.12.11.20\TFO.FAIT.Share\E01_설치프로그램\Nethelper\Server\NH75Server_Window_UpdateFile(2020122401)\Common\wwwroot\NetHelper\SecuChkHelp_Kor\images</v>
      </c>
    </row>
    <row r="2758" spans="1:1" x14ac:dyDescent="0.4">
      <c r="A2758" t="str">
        <f>HYPERLINK("\\10.12.11.20\TFO.FAIT.Share\E01_설치프로그램\Nethelper\Server\NH75Server_Window_UpdateFile(2020122401)\Common\wwwroot\NetHelper\SecuChkHelp_Kor\Win10")</f>
        <v>\\10.12.11.20\TFO.FAIT.Share\E01_설치프로그램\Nethelper\Server\NH75Server_Window_UpdateFile(2020122401)\Common\wwwroot\NetHelper\SecuChkHelp_Kor\Win10</v>
      </c>
    </row>
    <row r="2759" spans="1:1" x14ac:dyDescent="0.4">
      <c r="A2759" t="str">
        <f>HYPERLINK("\\10.12.11.20\TFO.FAIT.Share\E01_설치프로그램\Nethelper\Server\NH75Server_Window_UpdateFile(2020122401)\Common\wwwroot\NetHelper\SecuChkHelp_Kor\Win7")</f>
        <v>\\10.12.11.20\TFO.FAIT.Share\E01_설치프로그램\Nethelper\Server\NH75Server_Window_UpdateFile(2020122401)\Common\wwwroot\NetHelper\SecuChkHelp_Kor\Win7</v>
      </c>
    </row>
    <row r="2760" spans="1:1" x14ac:dyDescent="0.4">
      <c r="A2760" t="str">
        <f>HYPERLINK("\\10.12.11.20\TFO.FAIT.Share\E01_설치프로그램\Nethelper\Server\NH75Server_Window_UpdateFile(2020122401)\Common\wwwroot\NetHelper\SecuChkHelp_Kor\Win8")</f>
        <v>\\10.12.11.20\TFO.FAIT.Share\E01_설치프로그램\Nethelper\Server\NH75Server_Window_UpdateFile(2020122401)\Common\wwwroot\NetHelper\SecuChkHelp_Kor\Win8</v>
      </c>
    </row>
    <row r="2761" spans="1:1" x14ac:dyDescent="0.4">
      <c r="A2761" t="str">
        <f>HYPERLINK("\\10.12.11.20\TFO.FAIT.Share\E01_설치프로그램\Nethelper\Server\NH75Server_Window_UpdateFile(2020122401)\Common\wwwroot\NetHelper\SecuChkHelp_Kor\WinXP")</f>
        <v>\\10.12.11.20\TFO.FAIT.Share\E01_설치프로그램\Nethelper\Server\NH75Server_Window_UpdateFile(2020122401)\Common\wwwroot\NetHelper\SecuChkHelp_Kor\WinXP</v>
      </c>
    </row>
    <row r="2762" spans="1:1" x14ac:dyDescent="0.4">
      <c r="A2762" t="str">
        <f>HYPERLINK("\\10.12.11.20\TFO.FAIT.Share\E01_설치프로그램\Nethelper\Server\NH75Server_Window_UpdateFile(2020122401)\Common\wwwroot\NetHelper\SecuChkHelp_Kor\images\w10")</f>
        <v>\\10.12.11.20\TFO.FAIT.Share\E01_설치프로그램\Nethelper\Server\NH75Server_Window_UpdateFile(2020122401)\Common\wwwroot\NetHelper\SecuChkHelp_Kor\images\w10</v>
      </c>
    </row>
    <row r="2763" spans="1:1" x14ac:dyDescent="0.4">
      <c r="A2763" t="str">
        <f>HYPERLINK("\\10.12.11.20\TFO.FAIT.Share\E01_설치프로그램\Nethelper\Server\NH75Server_Window_UpdateFile(2020122401)\Common\wwwroot\NH70\CAModule")</f>
        <v>\\10.12.11.20\TFO.FAIT.Share\E01_설치프로그램\Nethelper\Server\NH75Server_Window_UpdateFile(2020122401)\Common\wwwroot\NH70\CAModule</v>
      </c>
    </row>
    <row r="2764" spans="1:1" x14ac:dyDescent="0.4">
      <c r="A2764" t="str">
        <f>HYPERLINK("\\10.12.11.20\TFO.FAIT.Share\E01_설치프로그램\Nethelper\Server\NH75Server_Window_UpdateFile(2020122401)\Common\wwwroot\NH70\Info")</f>
        <v>\\10.12.11.20\TFO.FAIT.Share\E01_설치프로그램\Nethelper\Server\NH75Server_Window_UpdateFile(2020122401)\Common\wwwroot\NH70\Info</v>
      </c>
    </row>
    <row r="2765" spans="1:1" x14ac:dyDescent="0.4">
      <c r="A2765" t="str">
        <f>HYPERLINK("\\10.12.11.20\TFO.FAIT.Share\E01_설치프로그램\SAP\1. SAP GUI")</f>
        <v>\\10.12.11.20\TFO.FAIT.Share\E01_설치프로그램\SAP\1. SAP GUI</v>
      </c>
    </row>
    <row r="2766" spans="1:1" x14ac:dyDescent="0.4">
      <c r="A2766" t="str">
        <f>HYPERLINK("\\10.12.11.20\TFO.FAIT.Share\E01_설치프로그램\SAP\1. SAP GUI\NW_7.0_Presentation_")</f>
        <v>\\10.12.11.20\TFO.FAIT.Share\E01_설치프로그램\SAP\1. SAP GUI\NW_7.0_Presentation_</v>
      </c>
    </row>
    <row r="2767" spans="1:1" x14ac:dyDescent="0.4">
      <c r="A2767" t="str">
        <f>HYPERLINK("\\10.12.11.20\TFO.FAIT.Share\E01_설치프로그램\SAP\1. SAP GUI\NW_7.0_Presentation_\PRES1")</f>
        <v>\\10.12.11.20\TFO.FAIT.Share\E01_설치프로그램\SAP\1. SAP GUI\NW_7.0_Presentation_\PRES1</v>
      </c>
    </row>
    <row r="2768" spans="1:1" x14ac:dyDescent="0.4">
      <c r="A2768" t="str">
        <f>HYPERLINK("\\10.12.11.20\TFO.FAIT.Share\E01_설치프로그램\SAP\1. SAP GUI\NW_7.0_Presentation_\PRES1\BI_PreCalServer")</f>
        <v>\\10.12.11.20\TFO.FAIT.Share\E01_설치프로그램\SAP\1. SAP GUI\NW_7.0_Presentation_\PRES1\BI_PreCalServer</v>
      </c>
    </row>
    <row r="2769" spans="1:1" x14ac:dyDescent="0.4">
      <c r="A2769" t="str">
        <f>HYPERLINK("\\10.12.11.20\TFO.FAIT.Share\E01_설치프로그램\SAP\1. SAP GUI\NW_7.0_Presentation_\PRES1\DOCU")</f>
        <v>\\10.12.11.20\TFO.FAIT.Share\E01_설치프로그램\SAP\1. SAP GUI\NW_7.0_Presentation_\PRES1\DOCU</v>
      </c>
    </row>
    <row r="2770" spans="1:1" x14ac:dyDescent="0.4">
      <c r="A2770" t="str">
        <f>HYPERLINK("\\10.12.11.20\TFO.FAIT.Share\E01_설치프로그램\SAP\1. SAP GUI\NW_7.0_Presentation_\PRES1\GUI")</f>
        <v>\\10.12.11.20\TFO.FAIT.Share\E01_설치프로그램\SAP\1. SAP GUI\NW_7.0_Presentation_\PRES1\GUI</v>
      </c>
    </row>
    <row r="2771" spans="1:1" x14ac:dyDescent="0.4">
      <c r="A2771" t="str">
        <f>HYPERLINK("\\10.12.11.20\TFO.FAIT.Share\E01_설치프로그램\SAP\1. SAP GUI\NW_7.0_Presentation_\PRES1\NT")</f>
        <v>\\10.12.11.20\TFO.FAIT.Share\E01_설치프로그램\SAP\1. SAP GUI\NW_7.0_Presentation_\PRES1\NT</v>
      </c>
    </row>
    <row r="2772" spans="1:1" x14ac:dyDescent="0.4">
      <c r="A2772" t="str">
        <f>HYPERLINK("\\10.12.11.20\TFO.FAIT.Share\E01_설치프로그램\SAP\1. SAP GUI\NW_7.0_Presentation_\PRES1\nwbc")</f>
        <v>\\10.12.11.20\TFO.FAIT.Share\E01_설치프로그램\SAP\1. SAP GUI\NW_7.0_Presentation_\PRES1\nwbc</v>
      </c>
    </row>
    <row r="2773" spans="1:1" x14ac:dyDescent="0.4">
      <c r="A2773" t="str">
        <f>HYPERLINK("\\10.12.11.20\TFO.FAIT.Share\E01_설치프로그램\SAP\1. SAP GUI\NW_7.0_Presentation_\PRES1\SAPCONSOLE")</f>
        <v>\\10.12.11.20\TFO.FAIT.Share\E01_설치프로그램\SAP\1. SAP GUI\NW_7.0_Presentation_\PRES1\SAPCONSOLE</v>
      </c>
    </row>
    <row r="2774" spans="1:1" x14ac:dyDescent="0.4">
      <c r="A2774" t="str">
        <f>HYPERLINK("\\10.12.11.20\TFO.FAIT.Share\E01_설치프로그램\SAP\1. SAP GUI\NW_7.0_Presentation_\PRES1\SAPPdfPrint")</f>
        <v>\\10.12.11.20\TFO.FAIT.Share\E01_설치프로그램\SAP\1. SAP GUI\NW_7.0_Presentation_\PRES1\SAPPdfPrint</v>
      </c>
    </row>
    <row r="2775" spans="1:1" x14ac:dyDescent="0.4">
      <c r="A2775" t="str">
        <f>HYPERLINK("\\10.12.11.20\TFO.FAIT.Share\E01_설치프로그램\SAP\1. SAP GUI\NW_7.0_Presentation_\PRES1\SAPSPrint")</f>
        <v>\\10.12.11.20\TFO.FAIT.Share\E01_설치프로그램\SAP\1. SAP GUI\NW_7.0_Presentation_\PRES1\SAPSPrint</v>
      </c>
    </row>
    <row r="2776" spans="1:1" x14ac:dyDescent="0.4">
      <c r="A2776" t="str">
        <f>HYPERLINK("\\10.12.11.20\TFO.FAIT.Share\E01_설치프로그램\SAP\1. SAP GUI\NW_7.0_Presentation_\PRES1\Screen_Reader_Extension")</f>
        <v>\\10.12.11.20\TFO.FAIT.Share\E01_설치프로그램\SAP\1. SAP GUI\NW_7.0_Presentation_\PRES1\Screen_Reader_Extension</v>
      </c>
    </row>
    <row r="2777" spans="1:1" x14ac:dyDescent="0.4">
      <c r="A2777" t="str">
        <f>HYPERLINK("\\10.12.11.20\TFO.FAIT.Share\E01_설치프로그램\SAP\1. SAP GUI\NW_7.0_Presentation_\PRES1\BI_PreCalServer\BI_Prec")</f>
        <v>\\10.12.11.20\TFO.FAIT.Share\E01_설치프로그램\SAP\1. SAP GUI\NW_7.0_Presentation_\PRES1\BI_PreCalServer\BI_Prec</v>
      </c>
    </row>
    <row r="2778" spans="1:1" x14ac:dyDescent="0.4">
      <c r="A2778" t="str">
        <f>HYPERLINK("\\10.12.11.20\TFO.FAIT.Share\E01_설치프로그램\SAP\1. SAP GUI\NW_7.0_Presentation_\PRES1\BI_PreCalServer\Setup")</f>
        <v>\\10.12.11.20\TFO.FAIT.Share\E01_설치프로그램\SAP\1. SAP GUI\NW_7.0_Presentation_\PRES1\BI_PreCalServer\Setup</v>
      </c>
    </row>
    <row r="2779" spans="1:1" x14ac:dyDescent="0.4">
      <c r="A2779" t="str">
        <f>HYPERLINK("\\10.12.11.20\TFO.FAIT.Share\E01_설치프로그램\SAP\1. SAP GUI\NW_7.0_Presentation_\PRES1\BI_PreCalServer\Setup\DS")</f>
        <v>\\10.12.11.20\TFO.FAIT.Share\E01_설치프로그램\SAP\1. SAP GUI\NW_7.0_Presentation_\PRES1\BI_PreCalServer\Setup\DS</v>
      </c>
    </row>
    <row r="2780" spans="1:1" x14ac:dyDescent="0.4">
      <c r="A2780" t="str">
        <f>HYPERLINK("\\10.12.11.20\TFO.FAIT.Share\E01_설치프로그램\SAP\1. SAP GUI\NW_7.0_Presentation_\PRES1\BI_PreCalServer\Setup\signatures")</f>
        <v>\\10.12.11.20\TFO.FAIT.Share\E01_설치프로그램\SAP\1. SAP GUI\NW_7.0_Presentation_\PRES1\BI_PreCalServer\Setup\signatures</v>
      </c>
    </row>
    <row r="2781" spans="1:1" x14ac:dyDescent="0.4">
      <c r="A2781" t="str">
        <f>HYPERLINK("\\10.12.11.20\TFO.FAIT.Share\E01_설치프로그램\SAP\1. SAP GUI\NW_7.0_Presentation_\PRES1\GUI\WINDOWS")</f>
        <v>\\10.12.11.20\TFO.FAIT.Share\E01_설치프로그램\SAP\1. SAP GUI\NW_7.0_Presentation_\PRES1\GUI\WINDOWS</v>
      </c>
    </row>
    <row r="2782" spans="1:1" x14ac:dyDescent="0.4">
      <c r="A2782" t="str">
        <f>HYPERLINK("\\10.12.11.20\TFO.FAIT.Share\E01_설치프로그램\SAP\1. SAP GUI\NW_7.0_Presentation_\PRES1\GUI\WINDOWS\WIN32")</f>
        <v>\\10.12.11.20\TFO.FAIT.Share\E01_설치프로그램\SAP\1. SAP GUI\NW_7.0_Presentation_\PRES1\GUI\WINDOWS\WIN32</v>
      </c>
    </row>
    <row r="2783" spans="1:1" x14ac:dyDescent="0.4">
      <c r="A2783" t="str">
        <f>HYPERLINK("\\10.12.11.20\TFO.FAIT.Share\E01_설치프로그램\SAP\1. SAP GUI\NW_7.0_Presentation_\PRES1\GUI\WINDOWS\WIN32\BI")</f>
        <v>\\10.12.11.20\TFO.FAIT.Share\E01_설치프로그램\SAP\1. SAP GUI\NW_7.0_Presentation_\PRES1\GUI\WINDOWS\WIN32\BI</v>
      </c>
    </row>
    <row r="2784" spans="1:1" x14ac:dyDescent="0.4">
      <c r="A2784" t="str">
        <f>HYPERLINK("\\10.12.11.20\TFO.FAIT.Share\E01_설치프로그램\SAP\1. SAP GUI\NW_7.0_Presentation_\PRES1\GUI\WINDOWS\WIN32\BW")</f>
        <v>\\10.12.11.20\TFO.FAIT.Share\E01_설치프로그램\SAP\1. SAP GUI\NW_7.0_Presentation_\PRES1\GUI\WINDOWS\WIN32\BW</v>
      </c>
    </row>
    <row r="2785" spans="1:1" x14ac:dyDescent="0.4">
      <c r="A2785" t="str">
        <f>HYPERLINK("\\10.12.11.20\TFO.FAIT.Share\E01_설치프로그램\SAP\1. SAP GUI\NW_7.0_Presentation_\PRES1\GUI\WINDOWS\WIN32\iwb")</f>
        <v>\\10.12.11.20\TFO.FAIT.Share\E01_설치프로그램\SAP\1. SAP GUI\NW_7.0_Presentation_\PRES1\GUI\WINDOWS\WIN32\iwb</v>
      </c>
    </row>
    <row r="2786" spans="1:1" x14ac:dyDescent="0.4">
      <c r="A2786" t="str">
        <f>HYPERLINK("\\10.12.11.20\TFO.FAIT.Share\E01_설치프로그램\SAP\1. SAP GUI\NW_7.0_Presentation_\PRES1\GUI\WINDOWS\WIN32\pdbs")</f>
        <v>\\10.12.11.20\TFO.FAIT.Share\E01_설치프로그램\SAP\1. SAP GUI\NW_7.0_Presentation_\PRES1\GUI\WINDOWS\WIN32\pdbs</v>
      </c>
    </row>
    <row r="2787" spans="1:1" x14ac:dyDescent="0.4">
      <c r="A2787" t="str">
        <f>HYPERLINK("\\10.12.11.20\TFO.FAIT.Share\E01_설치프로그램\SAP\1. SAP GUI\NW_7.0_Presentation_\PRES1\GUI\WINDOWS\WIN32\ReadMe")</f>
        <v>\\10.12.11.20\TFO.FAIT.Share\E01_설치프로그램\SAP\1. SAP GUI\NW_7.0_Presentation_\PRES1\GUI\WINDOWS\WIN32\ReadMe</v>
      </c>
    </row>
    <row r="2788" spans="1:1" x14ac:dyDescent="0.4">
      <c r="A2788" t="str">
        <f>HYPERLINK("\\10.12.11.20\TFO.FAIT.Share\E01_설치프로그램\SAP\1. SAP GUI\NW_7.0_Presentation_\PRES1\GUI\WINDOWS\WIN32\SapGui")</f>
        <v>\\10.12.11.20\TFO.FAIT.Share\E01_설치프로그램\SAP\1. SAP GUI\NW_7.0_Presentation_\PRES1\GUI\WINDOWS\WIN32\SapGui</v>
      </c>
    </row>
    <row r="2789" spans="1:1" x14ac:dyDescent="0.4">
      <c r="A2789" t="str">
        <f>HYPERLINK("\\10.12.11.20\TFO.FAIT.Share\E01_설치프로그램\SAP\1. SAP GUI\NW_7.0_Presentation_\PRES1\GUI\WINDOWS\WIN32\SEM")</f>
        <v>\\10.12.11.20\TFO.FAIT.Share\E01_설치프로그램\SAP\1. SAP GUI\NW_7.0_Presentation_\PRES1\GUI\WINDOWS\WIN32\SEM</v>
      </c>
    </row>
    <row r="2790" spans="1:1" x14ac:dyDescent="0.4">
      <c r="A2790" t="str">
        <f>HYPERLINK("\\10.12.11.20\TFO.FAIT.Share\E01_설치프로그램\SAP\1. SAP GUI\NW_7.0_Presentation_\PRES1\GUI\WINDOWS\WIN32\Setup")</f>
        <v>\\10.12.11.20\TFO.FAIT.Share\E01_설치프로그램\SAP\1. SAP GUI\NW_7.0_Presentation_\PRES1\GUI\WINDOWS\WIN32\Setup</v>
      </c>
    </row>
    <row r="2791" spans="1:1" x14ac:dyDescent="0.4">
      <c r="A2791" t="str">
        <f>HYPERLINK("\\10.12.11.20\TFO.FAIT.Share\E01_설치프로그램\SAP\1. SAP GUI\NW_7.0_Presentation_\PRES1\GUI\WINDOWS\WIN32\system")</f>
        <v>\\10.12.11.20\TFO.FAIT.Share\E01_설치프로그램\SAP\1. SAP GUI\NW_7.0_Presentation_\PRES1\GUI\WINDOWS\WIN32\system</v>
      </c>
    </row>
    <row r="2792" spans="1:1" x14ac:dyDescent="0.4">
      <c r="A2792" t="str">
        <f>HYPERLINK("\\10.12.11.20\TFO.FAIT.Share\E01_설치프로그램\SAP\1. SAP GUI\NW_7.0_Presentation_\PRES1\GUI\WINDOWS\WIN32\BW\OleOlap")</f>
        <v>\\10.12.11.20\TFO.FAIT.Share\E01_설치프로그램\SAP\1. SAP GUI\NW_7.0_Presentation_\PRES1\GUI\WINDOWS\WIN32\BW\OleOlap</v>
      </c>
    </row>
    <row r="2793" spans="1:1" x14ac:dyDescent="0.4">
      <c r="A2793" t="str">
        <f>HYPERLINK("\\10.12.11.20\TFO.FAIT.Share\E01_설치프로그램\SAP\1. SAP GUI\NW_7.0_Presentation_\PRES1\GUI\WINDOWS\WIN32\iwb\idbworks")</f>
        <v>\\10.12.11.20\TFO.FAIT.Share\E01_설치프로그램\SAP\1. SAP GUI\NW_7.0_Presentation_\PRES1\GUI\WINDOWS\WIN32\iwb\idbworks</v>
      </c>
    </row>
    <row r="2794" spans="1:1" x14ac:dyDescent="0.4">
      <c r="A2794" t="str">
        <f>HYPERLINK("\\10.12.11.20\TFO.FAIT.Share\E01_설치프로그램\SAP\1. SAP GUI\NW_7.0_Presentation_\PRES1\GUI\WINDOWS\WIN32\iwb\kwtranslator")</f>
        <v>\\10.12.11.20\TFO.FAIT.Share\E01_설치프로그램\SAP\1. SAP GUI\NW_7.0_Presentation_\PRES1\GUI\WINDOWS\WIN32\iwb\kwtranslator</v>
      </c>
    </row>
    <row r="2795" spans="1:1" x14ac:dyDescent="0.4">
      <c r="A2795" t="str">
        <f>HYPERLINK("\\10.12.11.20\TFO.FAIT.Share\E01_설치프로그램\SAP\1. SAP GUI\NW_7.0_Presentation_\PRES1\GUI\WINDOWS\WIN32\iwb\sapshow")</f>
        <v>\\10.12.11.20\TFO.FAIT.Share\E01_설치프로그램\SAP\1. SAP GUI\NW_7.0_Presentation_\PRES1\GUI\WINDOWS\WIN32\iwb\sapshow</v>
      </c>
    </row>
    <row r="2796" spans="1:1" x14ac:dyDescent="0.4">
      <c r="A2796" t="str">
        <f>HYPERLINK("\\10.12.11.20\TFO.FAIT.Share\E01_설치프로그램\SAP\1. SAP GUI\NW_7.0_Presentation_\PRES1\GUI\WINDOWS\WIN32\iwb\idbworks\etc")</f>
        <v>\\10.12.11.20\TFO.FAIT.Share\E01_설치프로그램\SAP\1. SAP GUI\NW_7.0_Presentation_\PRES1\GUI\WINDOWS\WIN32\iwb\idbworks\etc</v>
      </c>
    </row>
    <row r="2797" spans="1:1" x14ac:dyDescent="0.4">
      <c r="A2797" t="str">
        <f>HYPERLINK("\\10.12.11.20\TFO.FAIT.Share\E01_설치프로그램\SAP\1. SAP GUI\NW_7.0_Presentation_\PRES1\GUI\WINDOWS\WIN32\iwb\idbworks\help")</f>
        <v>\\10.12.11.20\TFO.FAIT.Share\E01_설치프로그램\SAP\1. SAP GUI\NW_7.0_Presentation_\PRES1\GUI\WINDOWS\WIN32\iwb\idbworks\help</v>
      </c>
    </row>
    <row r="2798" spans="1:1" x14ac:dyDescent="0.4">
      <c r="A2798" t="str">
        <f>HYPERLINK("\\10.12.11.20\TFO.FAIT.Share\E01_설치프로그램\SAP\1. SAP GUI\NW_7.0_Presentation_\PRES1\GUI\WINDOWS\WIN32\iwb\idbworks\Language")</f>
        <v>\\10.12.11.20\TFO.FAIT.Share\E01_설치프로그램\SAP\1. SAP GUI\NW_7.0_Presentation_\PRES1\GUI\WINDOWS\WIN32\iwb\idbworks\Language</v>
      </c>
    </row>
    <row r="2799" spans="1:1" x14ac:dyDescent="0.4">
      <c r="A2799" t="str">
        <f>HYPERLINK("\\10.12.11.20\TFO.FAIT.Share\E01_설치프로그램\SAP\1. SAP GUI\NW_7.0_Presentation_\PRES1\GUI\WINDOWS\WIN32\iwb\idbworks\help\de")</f>
        <v>\\10.12.11.20\TFO.FAIT.Share\E01_설치프로그램\SAP\1. SAP GUI\NW_7.0_Presentation_\PRES1\GUI\WINDOWS\WIN32\iwb\idbworks\help\de</v>
      </c>
    </row>
    <row r="2800" spans="1:1" x14ac:dyDescent="0.4">
      <c r="A2800" t="str">
        <f>HYPERLINK("\\10.12.11.20\TFO.FAIT.Share\E01_설치프로그램\SAP\1. SAP GUI\NW_7.0_Presentation_\PRES1\GUI\WINDOWS\WIN32\iwb\idbworks\help\en")</f>
        <v>\\10.12.11.20\TFO.FAIT.Share\E01_설치프로그램\SAP\1. SAP GUI\NW_7.0_Presentation_\PRES1\GUI\WINDOWS\WIN32\iwb\idbworks\help\en</v>
      </c>
    </row>
    <row r="2801" spans="1:1" x14ac:dyDescent="0.4">
      <c r="A2801" t="str">
        <f>HYPERLINK("\\10.12.11.20\TFO.FAIT.Share\E01_설치프로그램\SAP\1. SAP GUI\NW_7.0_Presentation_\PRES1\GUI\WINDOWS\WIN32\iwb\idbworks\help\es")</f>
        <v>\\10.12.11.20\TFO.FAIT.Share\E01_설치프로그램\SAP\1. SAP GUI\NW_7.0_Presentation_\PRES1\GUI\WINDOWS\WIN32\iwb\idbworks\help\es</v>
      </c>
    </row>
    <row r="2802" spans="1:1" x14ac:dyDescent="0.4">
      <c r="A2802" t="str">
        <f>HYPERLINK("\\10.12.11.20\TFO.FAIT.Share\E01_설치프로그램\SAP\1. SAP GUI\NW_7.0_Presentation_\PRES1\GUI\WINDOWS\WIN32\iwb\idbworks\help\fr")</f>
        <v>\\10.12.11.20\TFO.FAIT.Share\E01_설치프로그램\SAP\1. SAP GUI\NW_7.0_Presentation_\PRES1\GUI\WINDOWS\WIN32\iwb\idbworks\help\fr</v>
      </c>
    </row>
    <row r="2803" spans="1:1" x14ac:dyDescent="0.4">
      <c r="A2803" t="str">
        <f>HYPERLINK("\\10.12.11.20\TFO.FAIT.Share\E01_설치프로그램\SAP\1. SAP GUI\NW_7.0_Presentation_\PRES1\GUI\WINDOWS\WIN32\iwb\idbworks\help\it")</f>
        <v>\\10.12.11.20\TFO.FAIT.Share\E01_설치프로그램\SAP\1. SAP GUI\NW_7.0_Presentation_\PRES1\GUI\WINDOWS\WIN32\iwb\idbworks\help\it</v>
      </c>
    </row>
    <row r="2804" spans="1:1" x14ac:dyDescent="0.4">
      <c r="A2804" t="str">
        <f>HYPERLINK("\\10.12.11.20\TFO.FAIT.Share\E01_설치프로그램\SAP\1. SAP GUI\NW_7.0_Presentation_\PRES1\GUI\WINDOWS\WIN32\iwb\idbworks\help\ja")</f>
        <v>\\10.12.11.20\TFO.FAIT.Share\E01_설치프로그램\SAP\1. SAP GUI\NW_7.0_Presentation_\PRES1\GUI\WINDOWS\WIN32\iwb\idbworks\help\ja</v>
      </c>
    </row>
    <row r="2805" spans="1:1" x14ac:dyDescent="0.4">
      <c r="A2805" t="str">
        <f>HYPERLINK("\\10.12.11.20\TFO.FAIT.Share\E01_설치프로그램\SAP\1. SAP GUI\NW_7.0_Presentation_\PRES1\GUI\WINDOWS\WIN32\iwb\idbworks\help\pt")</f>
        <v>\\10.12.11.20\TFO.FAIT.Share\E01_설치프로그램\SAP\1. SAP GUI\NW_7.0_Presentation_\PRES1\GUI\WINDOWS\WIN32\iwb\idbworks\help\pt</v>
      </c>
    </row>
    <row r="2806" spans="1:1" x14ac:dyDescent="0.4">
      <c r="A2806" t="str">
        <f>HYPERLINK("\\10.12.11.20\TFO.FAIT.Share\E01_설치프로그램\SAP\1. SAP GUI\NW_7.0_Presentation_\PRES1\GUI\WINDOWS\WIN32\iwb\kwtranslator\cz")</f>
        <v>\\10.12.11.20\TFO.FAIT.Share\E01_설치프로그램\SAP\1. SAP GUI\NW_7.0_Presentation_\PRES1\GUI\WINDOWS\WIN32\iwb\kwtranslator\cz</v>
      </c>
    </row>
    <row r="2807" spans="1:1" x14ac:dyDescent="0.4">
      <c r="A2807" t="str">
        <f>HYPERLINK("\\10.12.11.20\TFO.FAIT.Share\E01_설치프로그램\SAP\1. SAP GUI\NW_7.0_Presentation_\PRES1\GUI\WINDOWS\WIN32\iwb\kwtranslator\da")</f>
        <v>\\10.12.11.20\TFO.FAIT.Share\E01_설치프로그램\SAP\1. SAP GUI\NW_7.0_Presentation_\PRES1\GUI\WINDOWS\WIN32\iwb\kwtranslator\da</v>
      </c>
    </row>
    <row r="2808" spans="1:1" x14ac:dyDescent="0.4">
      <c r="A2808" t="str">
        <f>HYPERLINK("\\10.12.11.20\TFO.FAIT.Share\E01_설치프로그램\SAP\1. SAP GUI\NW_7.0_Presentation_\PRES1\GUI\WINDOWS\WIN32\iwb\kwtranslator\de")</f>
        <v>\\10.12.11.20\TFO.FAIT.Share\E01_설치프로그램\SAP\1. SAP GUI\NW_7.0_Presentation_\PRES1\GUI\WINDOWS\WIN32\iwb\kwtranslator\de</v>
      </c>
    </row>
    <row r="2809" spans="1:1" x14ac:dyDescent="0.4">
      <c r="A2809" t="str">
        <f>HYPERLINK("\\10.12.11.20\TFO.FAIT.Share\E01_설치프로그램\SAP\1. SAP GUI\NW_7.0_Presentation_\PRES1\GUI\WINDOWS\WIN32\iwb\kwtranslator\en")</f>
        <v>\\10.12.11.20\TFO.FAIT.Share\E01_설치프로그램\SAP\1. SAP GUI\NW_7.0_Presentation_\PRES1\GUI\WINDOWS\WIN32\iwb\kwtranslator\en</v>
      </c>
    </row>
    <row r="2810" spans="1:1" x14ac:dyDescent="0.4">
      <c r="A2810" t="str">
        <f>HYPERLINK("\\10.12.11.20\TFO.FAIT.Share\E01_설치프로그램\SAP\1. SAP GUI\NW_7.0_Presentation_\PRES1\GUI\WINDOWS\WIN32\iwb\kwtranslator\es")</f>
        <v>\\10.12.11.20\TFO.FAIT.Share\E01_설치프로그램\SAP\1. SAP GUI\NW_7.0_Presentation_\PRES1\GUI\WINDOWS\WIN32\iwb\kwtranslator\es</v>
      </c>
    </row>
    <row r="2811" spans="1:1" x14ac:dyDescent="0.4">
      <c r="A2811" t="str">
        <f>HYPERLINK("\\10.12.11.20\TFO.FAIT.Share\E01_설치프로그램\SAP\1. SAP GUI\NW_7.0_Presentation_\PRES1\GUI\WINDOWS\WIN32\iwb\kwtranslator\fi")</f>
        <v>\\10.12.11.20\TFO.FAIT.Share\E01_설치프로그램\SAP\1. SAP GUI\NW_7.0_Presentation_\PRES1\GUI\WINDOWS\WIN32\iwb\kwtranslator\fi</v>
      </c>
    </row>
    <row r="2812" spans="1:1" x14ac:dyDescent="0.4">
      <c r="A2812" t="str">
        <f>HYPERLINK("\\10.12.11.20\TFO.FAIT.Share\E01_설치프로그램\SAP\1. SAP GUI\NW_7.0_Presentation_\PRES1\GUI\WINDOWS\WIN32\iwb\kwtranslator\fr")</f>
        <v>\\10.12.11.20\TFO.FAIT.Share\E01_설치프로그램\SAP\1. SAP GUI\NW_7.0_Presentation_\PRES1\GUI\WINDOWS\WIN32\iwb\kwtranslator\fr</v>
      </c>
    </row>
    <row r="2813" spans="1:1" x14ac:dyDescent="0.4">
      <c r="A2813" t="str">
        <f>HYPERLINK("\\10.12.11.20\TFO.FAIT.Share\E01_설치프로그램\SAP\1. SAP GUI\NW_7.0_Presentation_\PRES1\GUI\WINDOWS\WIN32\iwb\kwtranslator\it")</f>
        <v>\\10.12.11.20\TFO.FAIT.Share\E01_설치프로그램\SAP\1. SAP GUI\NW_7.0_Presentation_\PRES1\GUI\WINDOWS\WIN32\iwb\kwtranslator\it</v>
      </c>
    </row>
    <row r="2814" spans="1:1" x14ac:dyDescent="0.4">
      <c r="A2814" t="str">
        <f>HYPERLINK("\\10.12.11.20\TFO.FAIT.Share\E01_설치프로그램\SAP\1. SAP GUI\NW_7.0_Presentation_\PRES1\GUI\WINDOWS\WIN32\iwb\kwtranslator\ja")</f>
        <v>\\10.12.11.20\TFO.FAIT.Share\E01_설치프로그램\SAP\1. SAP GUI\NW_7.0_Presentation_\PRES1\GUI\WINDOWS\WIN32\iwb\kwtranslator\ja</v>
      </c>
    </row>
    <row r="2815" spans="1:1" x14ac:dyDescent="0.4">
      <c r="A2815" t="str">
        <f>HYPERLINK("\\10.12.11.20\TFO.FAIT.Share\E01_설치프로그램\SAP\1. SAP GUI\NW_7.0_Presentation_\PRES1\GUI\WINDOWS\WIN32\iwb\kwtranslator\ko")</f>
        <v>\\10.12.11.20\TFO.FAIT.Share\E01_설치프로그램\SAP\1. SAP GUI\NW_7.0_Presentation_\PRES1\GUI\WINDOWS\WIN32\iwb\kwtranslator\ko</v>
      </c>
    </row>
    <row r="2816" spans="1:1" x14ac:dyDescent="0.4">
      <c r="A2816" t="str">
        <f>HYPERLINK("\\10.12.11.20\TFO.FAIT.Share\E01_설치프로그램\SAP\1. SAP GUI\NW_7.0_Presentation_\PRES1\GUI\WINDOWS\WIN32\iwb\kwtranslator\nl")</f>
        <v>\\10.12.11.20\TFO.FAIT.Share\E01_설치프로그램\SAP\1. SAP GUI\NW_7.0_Presentation_\PRES1\GUI\WINDOWS\WIN32\iwb\kwtranslator\nl</v>
      </c>
    </row>
    <row r="2817" spans="1:1" x14ac:dyDescent="0.4">
      <c r="A2817" t="str">
        <f>HYPERLINK("\\10.12.11.20\TFO.FAIT.Share\E01_설치프로그램\SAP\1. SAP GUI\NW_7.0_Presentation_\PRES1\GUI\WINDOWS\WIN32\iwb\kwtranslator\po")</f>
        <v>\\10.12.11.20\TFO.FAIT.Share\E01_설치프로그램\SAP\1. SAP GUI\NW_7.0_Presentation_\PRES1\GUI\WINDOWS\WIN32\iwb\kwtranslator\po</v>
      </c>
    </row>
    <row r="2818" spans="1:1" x14ac:dyDescent="0.4">
      <c r="A2818" t="str">
        <f>HYPERLINK("\\10.12.11.20\TFO.FAIT.Share\E01_설치프로그램\SAP\1. SAP GUI\NW_7.0_Presentation_\PRES1\GUI\WINDOWS\WIN32\iwb\kwtranslator\pt")</f>
        <v>\\10.12.11.20\TFO.FAIT.Share\E01_설치프로그램\SAP\1. SAP GUI\NW_7.0_Presentation_\PRES1\GUI\WINDOWS\WIN32\iwb\kwtranslator\pt</v>
      </c>
    </row>
    <row r="2819" spans="1:1" x14ac:dyDescent="0.4">
      <c r="A2819" t="str">
        <f>HYPERLINK("\\10.12.11.20\TFO.FAIT.Share\E01_설치프로그램\SAP\1. SAP GUI\NW_7.0_Presentation_\PRES1\GUI\WINDOWS\WIN32\iwb\kwtranslator\ru")</f>
        <v>\\10.12.11.20\TFO.FAIT.Share\E01_설치프로그램\SAP\1. SAP GUI\NW_7.0_Presentation_\PRES1\GUI\WINDOWS\WIN32\iwb\kwtranslator\ru</v>
      </c>
    </row>
    <row r="2820" spans="1:1" x14ac:dyDescent="0.4">
      <c r="A2820" t="str">
        <f>HYPERLINK("\\10.12.11.20\TFO.FAIT.Share\E01_설치프로그램\SAP\1. SAP GUI\NW_7.0_Presentation_\PRES1\GUI\WINDOWS\WIN32\iwb\kwtranslator\sv")</f>
        <v>\\10.12.11.20\TFO.FAIT.Share\E01_설치프로그램\SAP\1. SAP GUI\NW_7.0_Presentation_\PRES1\GUI\WINDOWS\WIN32\iwb\kwtranslator\sv</v>
      </c>
    </row>
    <row r="2821" spans="1:1" x14ac:dyDescent="0.4">
      <c r="A2821" t="str">
        <f>HYPERLINK("\\10.12.11.20\TFO.FAIT.Share\E01_설치프로그램\SAP\1. SAP GUI\NW_7.0_Presentation_\PRES1\GUI\WINDOWS\WIN32\iwb\kwtranslator\zf")</f>
        <v>\\10.12.11.20\TFO.FAIT.Share\E01_설치프로그램\SAP\1. SAP GUI\NW_7.0_Presentation_\PRES1\GUI\WINDOWS\WIN32\iwb\kwtranslator\zf</v>
      </c>
    </row>
    <row r="2822" spans="1:1" x14ac:dyDescent="0.4">
      <c r="A2822" t="str">
        <f>HYPERLINK("\\10.12.11.20\TFO.FAIT.Share\E01_설치프로그램\SAP\1. SAP GUI\NW_7.0_Presentation_\PRES1\GUI\WINDOWS\WIN32\iwb\kwtranslator\zh")</f>
        <v>\\10.12.11.20\TFO.FAIT.Share\E01_설치프로그램\SAP\1. SAP GUI\NW_7.0_Presentation_\PRES1\GUI\WINDOWS\WIN32\iwb\kwtranslator\zh</v>
      </c>
    </row>
    <row r="2823" spans="1:1" x14ac:dyDescent="0.4">
      <c r="A2823" t="str">
        <f>HYPERLINK("\\10.12.11.20\TFO.FAIT.Share\E01_설치프로그램\SAP\1. SAP GUI\NW_7.0_Presentation_\PRES1\GUI\WINDOWS\WIN32\SapGui\ab4_data")</f>
        <v>\\10.12.11.20\TFO.FAIT.Share\E01_설치프로그램\SAP\1. SAP GUI\NW_7.0_Presentation_\PRES1\GUI\WINDOWS\WIN32\SapGui\ab4_data</v>
      </c>
    </row>
    <row r="2824" spans="1:1" x14ac:dyDescent="0.4">
      <c r="A2824" t="str">
        <f>HYPERLINK("\\10.12.11.20\TFO.FAIT.Share\E01_설치프로그램\SAP\1. SAP GUI\NW_7.0_Presentation_\PRES1\GUI\WINDOWS\WIN32\SapGui\bitmap")</f>
        <v>\\10.12.11.20\TFO.FAIT.Share\E01_설치프로그램\SAP\1. SAP GUI\NW_7.0_Presentation_\PRES1\GUI\WINDOWS\WIN32\SapGui\bitmap</v>
      </c>
    </row>
    <row r="2825" spans="1:1" x14ac:dyDescent="0.4">
      <c r="A2825" t="str">
        <f>HYPERLINK("\\10.12.11.20\TFO.FAIT.Share\E01_설치프로그램\SAP\1. SAP GUI\NW_7.0_Presentation_\PRES1\GUI\WINDOWS\WIN32\SapGui\calsync")</f>
        <v>\\10.12.11.20\TFO.FAIT.Share\E01_설치프로그램\SAP\1. SAP GUI\NW_7.0_Presentation_\PRES1\GUI\WINDOWS\WIN32\SapGui\calsync</v>
      </c>
    </row>
    <row r="2826" spans="1:1" x14ac:dyDescent="0.4">
      <c r="A2826" t="str">
        <f>HYPERLINK("\\10.12.11.20\TFO.FAIT.Share\E01_설치프로그램\SAP\1. SAP GUI\NW_7.0_Presentation_\PRES1\GUI\WINDOWS\WIN32\SapGui\dat")</f>
        <v>\\10.12.11.20\TFO.FAIT.Share\E01_설치프로그램\SAP\1. SAP GUI\NW_7.0_Presentation_\PRES1\GUI\WINDOWS\WIN32\SapGui\dat</v>
      </c>
    </row>
    <row r="2827" spans="1:1" x14ac:dyDescent="0.4">
      <c r="A2827" t="str">
        <f>HYPERLINK("\\10.12.11.20\TFO.FAIT.Share\E01_설치프로그램\SAP\1. SAP GUI\NW_7.0_Presentation_\PRES1\GUI\WINDOWS\WIN32\SapGui\DtsCOMFramework")</f>
        <v>\\10.12.11.20\TFO.FAIT.Share\E01_설치프로그램\SAP\1. SAP GUI\NW_7.0_Presentation_\PRES1\GUI\WINDOWS\WIN32\SapGui\DtsCOMFramework</v>
      </c>
    </row>
    <row r="2828" spans="1:1" x14ac:dyDescent="0.4">
      <c r="A2828" t="str">
        <f>HYPERLINK("\\10.12.11.20\TFO.FAIT.Share\E01_설치프로그램\SAP\1. SAP GUI\NW_7.0_Presentation_\PRES1\GUI\WINDOWS\WIN32\SapGui\eccs")</f>
        <v>\\10.12.11.20\TFO.FAIT.Share\E01_설치프로그램\SAP\1. SAP GUI\NW_7.0_Presentation_\PRES1\GUI\WINDOWS\WIN32\SapGui\eccs</v>
      </c>
    </row>
    <row r="2829" spans="1:1" x14ac:dyDescent="0.4">
      <c r="A2829" t="str">
        <f>HYPERLINK("\\10.12.11.20\TFO.FAIT.Share\E01_설치프로그램\SAP\1. SAP GUI\NW_7.0_Presentation_\PRES1\GUI\WINDOWS\WIN32\SapGui\eis")</f>
        <v>\\10.12.11.20\TFO.FAIT.Share\E01_설치프로그램\SAP\1. SAP GUI\NW_7.0_Presentation_\PRES1\GUI\WINDOWS\WIN32\SapGui\eis</v>
      </c>
    </row>
    <row r="2830" spans="1:1" x14ac:dyDescent="0.4">
      <c r="A2830" t="str">
        <f>HYPERLINK("\\10.12.11.20\TFO.FAIT.Share\E01_설치프로그램\SAP\1. SAP GUI\NW_7.0_Presentation_\PRES1\GUI\WINDOWS\WIN32\SapGui\etc")</f>
        <v>\\10.12.11.20\TFO.FAIT.Share\E01_설치프로그램\SAP\1. SAP GUI\NW_7.0_Presentation_\PRES1\GUI\WINDOWS\WIN32\SapGui\etc</v>
      </c>
    </row>
    <row r="2831" spans="1:1" x14ac:dyDescent="0.4">
      <c r="A2831" t="str">
        <f>HYPERLINK("\\10.12.11.20\TFO.FAIT.Share\E01_설치프로그램\SAP\1. SAP GUI\NW_7.0_Presentation_\PRES1\GUI\WINDOWS\WIN32\SapGui\filc")</f>
        <v>\\10.12.11.20\TFO.FAIT.Share\E01_설치프로그램\SAP\1. SAP GUI\NW_7.0_Presentation_\PRES1\GUI\WINDOWS\WIN32\SapGui\filc</v>
      </c>
    </row>
    <row r="2832" spans="1:1" x14ac:dyDescent="0.4">
      <c r="A2832" t="str">
        <f>HYPERLINK("\\10.12.11.20\TFO.FAIT.Share\E01_설치프로그램\SAP\1. SAP GUI\NW_7.0_Presentation_\PRES1\GUI\WINDOWS\WIN32\SapGui\fonts")</f>
        <v>\\10.12.11.20\TFO.FAIT.Share\E01_설치프로그램\SAP\1. SAP GUI\NW_7.0_Presentation_\PRES1\GUI\WINDOWS\WIN32\SapGui\fonts</v>
      </c>
    </row>
    <row r="2833" spans="1:1" x14ac:dyDescent="0.4">
      <c r="A2833" t="str">
        <f>HYPERLINK("\\10.12.11.20\TFO.FAIT.Share\E01_설치프로그램\SAP\1. SAP GUI\NW_7.0_Presentation_\PRES1\GUI\WINDOWS\WIN32\SapGui\GMD")</f>
        <v>\\10.12.11.20\TFO.FAIT.Share\E01_설치프로그램\SAP\1. SAP GUI\NW_7.0_Presentation_\PRES1\GUI\WINDOWS\WIN32\SapGui\GMD</v>
      </c>
    </row>
    <row r="2834" spans="1:1" x14ac:dyDescent="0.4">
      <c r="A2834" t="str">
        <f>HYPERLINK("\\10.12.11.20\TFO.FAIT.Share\E01_설치프로그램\SAP\1. SAP GUI\NW_7.0_Presentation_\PRES1\GUI\WINDOWS\WIN32\SapGui\HTMLHELP")</f>
        <v>\\10.12.11.20\TFO.FAIT.Share\E01_설치프로그램\SAP\1. SAP GUI\NW_7.0_Presentation_\PRES1\GUI\WINDOWS\WIN32\SapGui\HTMLHELP</v>
      </c>
    </row>
    <row r="2835" spans="1:1" x14ac:dyDescent="0.4">
      <c r="A2835" t="str">
        <f>HYPERLINK("\\10.12.11.20\TFO.FAIT.Share\E01_설치프로그램\SAP\1. SAP GUI\NW_7.0_Presentation_\PRES1\GUI\WINDOWS\WIN32\SapGui\InterActiveXL")</f>
        <v>\\10.12.11.20\TFO.FAIT.Share\E01_설치프로그램\SAP\1. SAP GUI\NW_7.0_Presentation_\PRES1\GUI\WINDOWS\WIN32\SapGui\InterActiveXL</v>
      </c>
    </row>
    <row r="2836" spans="1:1" x14ac:dyDescent="0.4">
      <c r="A2836" t="str">
        <f>HYPERLINK("\\10.12.11.20\TFO.FAIT.Share\E01_설치프로그램\SAP\1. SAP GUI\NW_7.0_Presentation_\PRES1\GUI\WINDOWS\WIN32\SapGui\lang")</f>
        <v>\\10.12.11.20\TFO.FAIT.Share\E01_설치프로그램\SAP\1. SAP GUI\NW_7.0_Presentation_\PRES1\GUI\WINDOWS\WIN32\SapGui\lang</v>
      </c>
    </row>
    <row r="2837" spans="1:1" x14ac:dyDescent="0.4">
      <c r="A2837" t="str">
        <f>HYPERLINK("\\10.12.11.20\TFO.FAIT.Share\E01_설치프로그램\SAP\1. SAP GUI\NW_7.0_Presentation_\PRES1\GUI\WINDOWS\WIN32\SapGui\Products")</f>
        <v>\\10.12.11.20\TFO.FAIT.Share\E01_설치프로그램\SAP\1. SAP GUI\NW_7.0_Presentation_\PRES1\GUI\WINDOWS\WIN32\SapGui\Products</v>
      </c>
    </row>
    <row r="2838" spans="1:1" x14ac:dyDescent="0.4">
      <c r="A2838" t="str">
        <f>HYPERLINK("\\10.12.11.20\TFO.FAIT.Share\E01_설치프로그램\SAP\1. SAP GUI\NW_7.0_Presentation_\PRES1\GUI\WINDOWS\WIN32\SapGui\Program")</f>
        <v>\\10.12.11.20\TFO.FAIT.Share\E01_설치프로그램\SAP\1. SAP GUI\NW_7.0_Presentation_\PRES1\GUI\WINDOWS\WIN32\SapGui\Program</v>
      </c>
    </row>
    <row r="2839" spans="1:1" x14ac:dyDescent="0.4">
      <c r="A2839" t="str">
        <f>HYPERLINK("\\10.12.11.20\TFO.FAIT.Share\E01_설치프로그램\SAP\1. SAP GUI\NW_7.0_Presentation_\PRES1\GUI\WINDOWS\WIN32\SapGui\rfcsdk")</f>
        <v>\\10.12.11.20\TFO.FAIT.Share\E01_설치프로그램\SAP\1. SAP GUI\NW_7.0_Presentation_\PRES1\GUI\WINDOWS\WIN32\SapGui\rfcsdk</v>
      </c>
    </row>
    <row r="2840" spans="1:1" x14ac:dyDescent="0.4">
      <c r="A2840" t="str">
        <f>HYPERLINK("\\10.12.11.20\TFO.FAIT.Share\E01_설치프로그램\SAP\1. SAP GUI\NW_7.0_Presentation_\PRES1\GUI\WINDOWS\WIN32\SapGui\RW")</f>
        <v>\\10.12.11.20\TFO.FAIT.Share\E01_설치프로그램\SAP\1. SAP GUI\NW_7.0_Presentation_\PRES1\GUI\WINDOWS\WIN32\SapGui\RW</v>
      </c>
    </row>
    <row r="2841" spans="1:1" x14ac:dyDescent="0.4">
      <c r="A2841" t="str">
        <f>HYPERLINK("\\10.12.11.20\TFO.FAIT.Share\E01_설치프로그램\SAP\1. SAP GUI\NW_7.0_Presentation_\PRES1\GUI\WINDOWS\WIN32\SapGui\sapguihelp")</f>
        <v>\\10.12.11.20\TFO.FAIT.Share\E01_설치프로그램\SAP\1. SAP GUI\NW_7.0_Presentation_\PRES1\GUI\WINDOWS\WIN32\SapGui\sapguihelp</v>
      </c>
    </row>
    <row r="2842" spans="1:1" x14ac:dyDescent="0.4">
      <c r="A2842" t="str">
        <f>HYPERLINK("\\10.12.11.20\TFO.FAIT.Share\E01_설치프로그램\SAP\1. SAP GUI\NW_7.0_Presentation_\PRES1\GUI\WINDOWS\WIN32\SapGui\saplpd")</f>
        <v>\\10.12.11.20\TFO.FAIT.Share\E01_설치프로그램\SAP\1. SAP GUI\NW_7.0_Presentation_\PRES1\GUI\WINDOWS\WIN32\SapGui\saplpd</v>
      </c>
    </row>
    <row r="2843" spans="1:1" x14ac:dyDescent="0.4">
      <c r="A2843" t="str">
        <f>HYPERLINK("\\10.12.11.20\TFO.FAIT.Share\E01_설치프로그램\SAP\1. SAP GUI\NW_7.0_Presentation_\PRES1\GUI\WINDOWS\WIN32\SapGui\Scripting")</f>
        <v>\\10.12.11.20\TFO.FAIT.Share\E01_설치프로그램\SAP\1. SAP GUI\NW_7.0_Presentation_\PRES1\GUI\WINDOWS\WIN32\SapGui\Scripting</v>
      </c>
    </row>
    <row r="2844" spans="1:1" x14ac:dyDescent="0.4">
      <c r="A2844" t="str">
        <f>HYPERLINK("\\10.12.11.20\TFO.FAIT.Share\E01_설치프로그램\SAP\1. SAP GUI\NW_7.0_Presentation_\PRES1\GUI\WINDOWS\WIN32\SapGui\TestTools")</f>
        <v>\\10.12.11.20\TFO.FAIT.Share\E01_설치프로그램\SAP\1. SAP GUI\NW_7.0_Presentation_\PRES1\GUI\WINDOWS\WIN32\SapGui\TestTools</v>
      </c>
    </row>
    <row r="2845" spans="1:1" x14ac:dyDescent="0.4">
      <c r="A2845" t="str">
        <f>HYPERLINK("\\10.12.11.20\TFO.FAIT.Share\E01_설치프로그램\SAP\1. SAP GUI\NW_7.0_Presentation_\PRES1\GUI\WINDOWS\WIN32\SapGui\themes")</f>
        <v>\\10.12.11.20\TFO.FAIT.Share\E01_설치프로그램\SAP\1. SAP GUI\NW_7.0_Presentation_\PRES1\GUI\WINDOWS\WIN32\SapGui\themes</v>
      </c>
    </row>
    <row r="2846" spans="1:1" x14ac:dyDescent="0.4">
      <c r="A2846" t="str">
        <f>HYPERLINK("\\10.12.11.20\TFO.FAIT.Share\E01_설치프로그램\SAP\1. SAP GUI\NW_7.0_Presentation_\PRES1\GUI\WINDOWS\WIN32\SapGui\utils")</f>
        <v>\\10.12.11.20\TFO.FAIT.Share\E01_설치프로그램\SAP\1. SAP GUI\NW_7.0_Presentation_\PRES1\GUI\WINDOWS\WIN32\SapGui\utils</v>
      </c>
    </row>
    <row r="2847" spans="1:1" x14ac:dyDescent="0.4">
      <c r="A2847" t="str">
        <f>HYPERLINK("\\10.12.11.20\TFO.FAIT.Share\E01_설치프로그램\SAP\1. SAP GUI\NW_7.0_Presentation_\PRES1\GUI\WINDOWS\WIN32\SapGui\VVCP")</f>
        <v>\\10.12.11.20\TFO.FAIT.Share\E01_설치프로그램\SAP\1. SAP GUI\NW_7.0_Presentation_\PRES1\GUI\WINDOWS\WIN32\SapGui\VVCP</v>
      </c>
    </row>
    <row r="2848" spans="1:1" x14ac:dyDescent="0.4">
      <c r="A2848" t="str">
        <f>HYPERLINK("\\10.12.11.20\TFO.FAIT.Share\E01_설치프로그램\SAP\1. SAP GUI\NW_7.0_Presentation_\PRES1\GUI\WINDOWS\WIN32\SapGui\wwi")</f>
        <v>\\10.12.11.20\TFO.FAIT.Share\E01_설치프로그램\SAP\1. SAP GUI\NW_7.0_Presentation_\PRES1\GUI\WINDOWS\WIN32\SapGui\wwi</v>
      </c>
    </row>
    <row r="2849" spans="1:1" x14ac:dyDescent="0.4">
      <c r="A2849" t="str">
        <f>HYPERLINK("\\10.12.11.20\TFO.FAIT.Share\E01_설치프로그램\SAP\1. SAP GUI\NW_7.0_Presentation_\PRES1\GUI\WINDOWS\WIN32\SapGui\calsync\bin")</f>
        <v>\\10.12.11.20\TFO.FAIT.Share\E01_설치프로그램\SAP\1. SAP GUI\NW_7.0_Presentation_\PRES1\GUI\WINDOWS\WIN32\SapGui\calsync\bin</v>
      </c>
    </row>
    <row r="2850" spans="1:1" x14ac:dyDescent="0.4">
      <c r="A2850" t="str">
        <f>HYPERLINK("\\10.12.11.20\TFO.FAIT.Share\E01_설치프로그램\SAP\1. SAP GUI\NW_7.0_Presentation_\PRES1\GUI\WINDOWS\WIN32\SapGui\etc\acknowledgements")</f>
        <v>\\10.12.11.20\TFO.FAIT.Share\E01_설치프로그램\SAP\1. SAP GUI\NW_7.0_Presentation_\PRES1\GUI\WINDOWS\WIN32\SapGui\etc\acknowledgements</v>
      </c>
    </row>
    <row r="2851" spans="1:1" x14ac:dyDescent="0.4">
      <c r="A2851" t="str">
        <f>HYPERLINK("\\10.12.11.20\TFO.FAIT.Share\E01_설치프로그램\SAP\1. SAP GUI\NW_7.0_Presentation_\PRES1\GUI\WINDOWS\WIN32\SapGui\etc\certs")</f>
        <v>\\10.12.11.20\TFO.FAIT.Share\E01_설치프로그램\SAP\1. SAP GUI\NW_7.0_Presentation_\PRES1\GUI\WINDOWS\WIN32\SapGui\etc\certs</v>
      </c>
    </row>
    <row r="2852" spans="1:1" x14ac:dyDescent="0.4">
      <c r="A2852" t="str">
        <f>HYPERLINK("\\10.12.11.20\TFO.FAIT.Share\E01_설치프로그램\SAP\1. SAP GUI\NW_7.0_Presentation_\PRES1\GUI\WINDOWS\WIN32\SapGui\etc\PDFL_Resources")</f>
        <v>\\10.12.11.20\TFO.FAIT.Share\E01_설치프로그램\SAP\1. SAP GUI\NW_7.0_Presentation_\PRES1\GUI\WINDOWS\WIN32\SapGui\etc\PDFL_Resources</v>
      </c>
    </row>
    <row r="2853" spans="1:1" x14ac:dyDescent="0.4">
      <c r="A2853" t="str">
        <f>HYPERLINK("\\10.12.11.20\TFO.FAIT.Share\E01_설치프로그램\SAP\1. SAP GUI\NW_7.0_Presentation_\PRES1\GUI\WINDOWS\WIN32\SapGui\etc\PLMIntegration")</f>
        <v>\\10.12.11.20\TFO.FAIT.Share\E01_설치프로그램\SAP\1. SAP GUI\NW_7.0_Presentation_\PRES1\GUI\WINDOWS\WIN32\SapGui\etc\PLMIntegration</v>
      </c>
    </row>
    <row r="2854" spans="1:1" x14ac:dyDescent="0.4">
      <c r="A2854" t="str">
        <f>HYPERLINK("\\10.12.11.20\TFO.FAIT.Share\E01_설치프로그램\SAP\1. SAP GUI\NW_7.0_Presentation_\PRES1\GUI\WINDOWS\WIN32\SapGui\etc\PDFL_Resources\CMap")</f>
        <v>\\10.12.11.20\TFO.FAIT.Share\E01_설치프로그램\SAP\1. SAP GUI\NW_7.0_Presentation_\PRES1\GUI\WINDOWS\WIN32\SapGui\etc\PDFL_Resources\CMap</v>
      </c>
    </row>
    <row r="2855" spans="1:1" x14ac:dyDescent="0.4">
      <c r="A2855" t="str">
        <f>HYPERLINK("\\10.12.11.20\TFO.FAIT.Share\E01_설치프로그램\SAP\1. SAP GUI\NW_7.0_Presentation_\PRES1\GUI\WINDOWS\WIN32\SapGui\etc\PDFL_Resources\Font")</f>
        <v>\\10.12.11.20\TFO.FAIT.Share\E01_설치프로그램\SAP\1. SAP GUI\NW_7.0_Presentation_\PRES1\GUI\WINDOWS\WIN32\SapGui\etc\PDFL_Resources\Font</v>
      </c>
    </row>
    <row r="2856" spans="1:1" x14ac:dyDescent="0.4">
      <c r="A2856" t="str">
        <f>HYPERLINK("\\10.12.11.20\TFO.FAIT.Share\E01_설치프로그램\SAP\1. SAP GUI\NW_7.0_Presentation_\PRES1\GUI\WINDOWS\WIN32\SapGui\etc\PDFL_Resources\Unicode")</f>
        <v>\\10.12.11.20\TFO.FAIT.Share\E01_설치프로그램\SAP\1. SAP GUI\NW_7.0_Presentation_\PRES1\GUI\WINDOWS\WIN32\SapGui\etc\PDFL_Resources\Unicode</v>
      </c>
    </row>
    <row r="2857" spans="1:1" x14ac:dyDescent="0.4">
      <c r="A2857" t="str">
        <f>HYPERLINK("\\10.12.11.20\TFO.FAIT.Share\E01_설치프로그램\SAP\1. SAP GUI\NW_7.0_Presentation_\PRES1\GUI\WINDOWS\WIN32\SapGui\etc\PDFL_Resources\Unicode\ICU")</f>
        <v>\\10.12.11.20\TFO.FAIT.Share\E01_설치프로그램\SAP\1. SAP GUI\NW_7.0_Presentation_\PRES1\GUI\WINDOWS\WIN32\SapGui\etc\PDFL_Resources\Unicode\ICU</v>
      </c>
    </row>
    <row r="2858" spans="1:1" x14ac:dyDescent="0.4">
      <c r="A2858" t="str">
        <f>HYPERLINK("\\10.12.11.20\TFO.FAIT.Share\E01_설치프로그램\SAP\1. SAP GUI\NW_7.0_Presentation_\PRES1\GUI\WINDOWS\WIN32\SapGui\etc\PDFL_Resources\Unicode\Mappings")</f>
        <v>\\10.12.11.20\TFO.FAIT.Share\E01_설치프로그램\SAP\1. SAP GUI\NW_7.0_Presentation_\PRES1\GUI\WINDOWS\WIN32\SapGui\etc\PDFL_Resources\Unicode\Mappings</v>
      </c>
    </row>
    <row r="2859" spans="1:1" x14ac:dyDescent="0.4">
      <c r="A2859" t="str">
        <f>HYPERLINK("\\10.12.11.20\TFO.FAIT.Share\E01_설치프로그램\SAP\1. SAP GUI\NW_7.0_Presentation_\PRES1\GUI\WINDOWS\WIN32\SapGui\etc\PDFL_Resources\Unicode\Mappings\Adobe")</f>
        <v>\\10.12.11.20\TFO.FAIT.Share\E01_설치프로그램\SAP\1. SAP GUI\NW_7.0_Presentation_\PRES1\GUI\WINDOWS\WIN32\SapGui\etc\PDFL_Resources\Unicode\Mappings\Adobe</v>
      </c>
    </row>
    <row r="2860" spans="1:1" x14ac:dyDescent="0.4">
      <c r="A2860" t="str">
        <f>HYPERLINK("\\10.12.11.20\TFO.FAIT.Share\E01_설치프로그램\SAP\1. SAP GUI\NW_7.0_Presentation_\PRES1\GUI\WINDOWS\WIN32\SapGui\etc\PDFL_Resources\Unicode\Mappings\Mac")</f>
        <v>\\10.12.11.20\TFO.FAIT.Share\E01_설치프로그램\SAP\1. SAP GUI\NW_7.0_Presentation_\PRES1\GUI\WINDOWS\WIN32\SapGui\etc\PDFL_Resources\Unicode\Mappings\Mac</v>
      </c>
    </row>
    <row r="2861" spans="1:1" x14ac:dyDescent="0.4">
      <c r="A2861" t="str">
        <f>HYPERLINK("\\10.12.11.20\TFO.FAIT.Share\E01_설치프로그램\SAP\1. SAP GUI\NW_7.0_Presentation_\PRES1\GUI\WINDOWS\WIN32\SapGui\etc\PDFL_Resources\Unicode\Mappings\Win")</f>
        <v>\\10.12.11.20\TFO.FAIT.Share\E01_설치프로그램\SAP\1. SAP GUI\NW_7.0_Presentation_\PRES1\GUI\WINDOWS\WIN32\SapGui\etc\PDFL_Resources\Unicode\Mappings\Win</v>
      </c>
    </row>
    <row r="2862" spans="1:1" x14ac:dyDescent="0.4">
      <c r="A2862" t="str">
        <f>HYPERLINK("\\10.12.11.20\TFO.FAIT.Share\E01_설치프로그램\SAP\1. SAP GUI\NW_7.0_Presentation_\PRES1\GUI\WINDOWS\WIN32\SapGui\GMD\MAPS")</f>
        <v>\\10.12.11.20\TFO.FAIT.Share\E01_설치프로그램\SAP\1. SAP GUI\NW_7.0_Presentation_\PRES1\GUI\WINDOWS\WIN32\SapGui\GMD\MAPS</v>
      </c>
    </row>
    <row r="2863" spans="1:1" x14ac:dyDescent="0.4">
      <c r="A2863" t="str">
        <f>HYPERLINK("\\10.12.11.20\TFO.FAIT.Share\E01_설치프로그램\SAP\1. SAP GUI\NW_7.0_Presentation_\PRES1\GUI\WINDOWS\WIN32\SapGui\Products\Professional")</f>
        <v>\\10.12.11.20\TFO.FAIT.Share\E01_설치프로그램\SAP\1. SAP GUI\NW_7.0_Presentation_\PRES1\GUI\WINDOWS\WIN32\SapGui\Products\Professional</v>
      </c>
    </row>
    <row r="2864" spans="1:1" x14ac:dyDescent="0.4">
      <c r="A2864" t="str">
        <f>HYPERLINK("\\10.12.11.20\TFO.FAIT.Share\E01_설치프로그램\SAP\1. SAP GUI\NW_7.0_Presentation_\PRES1\GUI\WINDOWS\WIN32\SapGui\Program\2DPDF")</f>
        <v>\\10.12.11.20\TFO.FAIT.Share\E01_설치프로그램\SAP\1. SAP GUI\NW_7.0_Presentation_\PRES1\GUI\WINDOWS\WIN32\SapGui\Program\2DPDF</v>
      </c>
    </row>
    <row r="2865" spans="1:1" x14ac:dyDescent="0.4">
      <c r="A2865" t="str">
        <f>HYPERLINK("\\10.12.11.20\TFO.FAIT.Share\E01_설치프로그램\SAP\1. SAP GUI\NW_7.0_Presentation_\PRES1\GUI\WINDOWS\WIN32\SapGui\Program\C")</f>
        <v>\\10.12.11.20\TFO.FAIT.Share\E01_설치프로그램\SAP\1. SAP GUI\NW_7.0_Presentation_\PRES1\GUI\WINDOWS\WIN32\SapGui\Program\C</v>
      </c>
    </row>
    <row r="2866" spans="1:1" x14ac:dyDescent="0.4">
      <c r="A2866" t="str">
        <f>HYPERLINK("\\10.12.11.20\TFO.FAIT.Share\E01_설치프로그램\SAP\1. SAP GUI\NW_7.0_Presentation_\PRES1\GUI\WINDOWS\WIN32\SapGui\Program\de")</f>
        <v>\\10.12.11.20\TFO.FAIT.Share\E01_설치프로그램\SAP\1. SAP GUI\NW_7.0_Presentation_\PRES1\GUI\WINDOWS\WIN32\SapGui\Program\de</v>
      </c>
    </row>
    <row r="2867" spans="1:1" x14ac:dyDescent="0.4">
      <c r="A2867" t="str">
        <f>HYPERLINK("\\10.12.11.20\TFO.FAIT.Share\E01_설치프로그램\SAP\1. SAP GUI\NW_7.0_Presentation_\PRES1\GUI\WINDOWS\WIN32\SapGui\Program\es")</f>
        <v>\\10.12.11.20\TFO.FAIT.Share\E01_설치프로그램\SAP\1. SAP GUI\NW_7.0_Presentation_\PRES1\GUI\WINDOWS\WIN32\SapGui\Program\es</v>
      </c>
    </row>
    <row r="2868" spans="1:1" x14ac:dyDescent="0.4">
      <c r="A2868" t="str">
        <f>HYPERLINK("\\10.12.11.20\TFO.FAIT.Share\E01_설치프로그램\SAP\1. SAP GUI\NW_7.0_Presentation_\PRES1\GUI\WINDOWS\WIN32\SapGui\Program\fr")</f>
        <v>\\10.12.11.20\TFO.FAIT.Share\E01_설치프로그램\SAP\1. SAP GUI\NW_7.0_Presentation_\PRES1\GUI\WINDOWS\WIN32\SapGui\Program\fr</v>
      </c>
    </row>
    <row r="2869" spans="1:1" x14ac:dyDescent="0.4">
      <c r="A2869" t="str">
        <f>HYPERLINK("\\10.12.11.20\TFO.FAIT.Share\E01_설치프로그램\SAP\1. SAP GUI\NW_7.0_Presentation_\PRES1\GUI\WINDOWS\WIN32\SapGui\Program\it")</f>
        <v>\\10.12.11.20\TFO.FAIT.Share\E01_설치프로그램\SAP\1. SAP GUI\NW_7.0_Presentation_\PRES1\GUI\WINDOWS\WIN32\SapGui\Program\it</v>
      </c>
    </row>
    <row r="2870" spans="1:1" x14ac:dyDescent="0.4">
      <c r="A2870" t="str">
        <f>HYPERLINK("\\10.12.11.20\TFO.FAIT.Share\E01_설치프로그램\SAP\1. SAP GUI\NW_7.0_Presentation_\PRES1\GUI\WINDOWS\WIN32\SapGui\Program\JaPCK")</f>
        <v>\\10.12.11.20\TFO.FAIT.Share\E01_설치프로그램\SAP\1. SAP GUI\NW_7.0_Presentation_\PRES1\GUI\WINDOWS\WIN32\SapGui\Program\JaPCK</v>
      </c>
    </row>
    <row r="2871" spans="1:1" x14ac:dyDescent="0.4">
      <c r="A2871" t="str">
        <f>HYPERLINK("\\10.12.11.20\TFO.FAIT.Share\E01_설치프로그램\SAP\1. SAP GUI\NW_7.0_Presentation_\PRES1\GUI\WINDOWS\WIN32\SapGui\Program\ko")</f>
        <v>\\10.12.11.20\TFO.FAIT.Share\E01_설치프로그램\SAP\1. SAP GUI\NW_7.0_Presentation_\PRES1\GUI\WINDOWS\WIN32\SapGui\Program\ko</v>
      </c>
    </row>
    <row r="2872" spans="1:1" x14ac:dyDescent="0.4">
      <c r="A2872" t="str">
        <f>HYPERLINK("\\10.12.11.20\TFO.FAIT.Share\E01_설치프로그램\SAP\1. SAP GUI\NW_7.0_Presentation_\PRES1\GUI\WINDOWS\WIN32\SapGui\Program\ru")</f>
        <v>\\10.12.11.20\TFO.FAIT.Share\E01_설치프로그램\SAP\1. SAP GUI\NW_7.0_Presentation_\PRES1\GUI\WINDOWS\WIN32\SapGui\Program\ru</v>
      </c>
    </row>
    <row r="2873" spans="1:1" x14ac:dyDescent="0.4">
      <c r="A2873" t="str">
        <f>HYPERLINK("\\10.12.11.20\TFO.FAIT.Share\E01_설치프로그램\SAP\1. SAP GUI\NW_7.0_Presentation_\PRES1\GUI\WINDOWS\WIN32\SapGui\Program\ZhBIG5")</f>
        <v>\\10.12.11.20\TFO.FAIT.Share\E01_설치프로그램\SAP\1. SAP GUI\NW_7.0_Presentation_\PRES1\GUI\WINDOWS\WIN32\SapGui\Program\ZhBIG5</v>
      </c>
    </row>
    <row r="2874" spans="1:1" x14ac:dyDescent="0.4">
      <c r="A2874" t="str">
        <f>HYPERLINK("\\10.12.11.20\TFO.FAIT.Share\E01_설치프로그램\SAP\1. SAP GUI\NW_7.0_Presentation_\PRES1\GUI\WINDOWS\WIN32\SapGui\Program\ZhGBK")</f>
        <v>\\10.12.11.20\TFO.FAIT.Share\E01_설치프로그램\SAP\1. SAP GUI\NW_7.0_Presentation_\PRES1\GUI\WINDOWS\WIN32\SapGui\Program\ZhGBK</v>
      </c>
    </row>
    <row r="2875" spans="1:1" x14ac:dyDescent="0.4">
      <c r="A2875" t="str">
        <f>HYPERLINK("\\10.12.11.20\TFO.FAIT.Share\E01_설치프로그램\SAP\1. SAP GUI\NW_7.0_Presentation_\PRES1\GUI\WINDOWS\WIN32\SapGui\rfcsdk\help")</f>
        <v>\\10.12.11.20\TFO.FAIT.Share\E01_설치프로그램\SAP\1. SAP GUI\NW_7.0_Presentation_\PRES1\GUI\WINDOWS\WIN32\SapGui\rfcsdk\help</v>
      </c>
    </row>
    <row r="2876" spans="1:1" x14ac:dyDescent="0.4">
      <c r="A2876" t="str">
        <f>HYPERLINK("\\10.12.11.20\TFO.FAIT.Share\E01_설치프로그램\SAP\1. SAP GUI\NW_7.0_Presentation_\PRES1\GUI\WINDOWS\WIN32\SapGui\rfcsdk\include")</f>
        <v>\\10.12.11.20\TFO.FAIT.Share\E01_설치프로그램\SAP\1. SAP GUI\NW_7.0_Presentation_\PRES1\GUI\WINDOWS\WIN32\SapGui\rfcsdk\include</v>
      </c>
    </row>
    <row r="2877" spans="1:1" x14ac:dyDescent="0.4">
      <c r="A2877" t="str">
        <f>HYPERLINK("\\10.12.11.20\TFO.FAIT.Share\E01_설치프로그램\SAP\1. SAP GUI\NW_7.0_Presentation_\PRES1\GUI\WINDOWS\WIN32\SapGui\rfcsdk\lib")</f>
        <v>\\10.12.11.20\TFO.FAIT.Share\E01_설치프로그램\SAP\1. SAP GUI\NW_7.0_Presentation_\PRES1\GUI\WINDOWS\WIN32\SapGui\rfcsdk\lib</v>
      </c>
    </row>
    <row r="2878" spans="1:1" x14ac:dyDescent="0.4">
      <c r="A2878" t="str">
        <f>HYPERLINK("\\10.12.11.20\TFO.FAIT.Share\E01_설치프로그램\SAP\1. SAP GUI\NW_7.0_Presentation_\PRES1\GUI\WINDOWS\WIN32\SapGui\rfcsdk\text")</f>
        <v>\\10.12.11.20\TFO.FAIT.Share\E01_설치프로그램\SAP\1. SAP GUI\NW_7.0_Presentation_\PRES1\GUI\WINDOWS\WIN32\SapGui\rfcsdk\text</v>
      </c>
    </row>
    <row r="2879" spans="1:1" x14ac:dyDescent="0.4">
      <c r="A2879" t="str">
        <f>HYPERLINK("\\10.12.11.20\TFO.FAIT.Share\E01_설치프로그램\SAP\1. SAP GUI\NW_7.0_Presentation_\PRES1\GUI\WINDOWS\WIN32\SapGui\rfcsdk\help\HTMLHELP_Viewer")</f>
        <v>\\10.12.11.20\TFO.FAIT.Share\E01_설치프로그램\SAP\1. SAP GUI\NW_7.0_Presentation_\PRES1\GUI\WINDOWS\WIN32\SapGui\rfcsdk\help\HTMLHELP_Viewer</v>
      </c>
    </row>
    <row r="2880" spans="1:1" x14ac:dyDescent="0.4">
      <c r="A2880" t="str">
        <f>HYPERLINK("\\10.12.11.20\TFO.FAIT.Share\E01_설치프로그램\SAP\1. SAP GUI\NW_7.0_Presentation_\PRES1\GUI\WINDOWS\WIN32\SapGui\RW\DE")</f>
        <v>\\10.12.11.20\TFO.FAIT.Share\E01_설치프로그램\SAP\1. SAP GUI\NW_7.0_Presentation_\PRES1\GUI\WINDOWS\WIN32\SapGui\RW\DE</v>
      </c>
    </row>
    <row r="2881" spans="1:1" x14ac:dyDescent="0.4">
      <c r="A2881" t="str">
        <f>HYPERLINK("\\10.12.11.20\TFO.FAIT.Share\E01_설치프로그램\SAP\1. SAP GUI\NW_7.0_Presentation_\PRES1\GUI\WINDOWS\WIN32\SapGui\RW\EN")</f>
        <v>\\10.12.11.20\TFO.FAIT.Share\E01_설치프로그램\SAP\1. SAP GUI\NW_7.0_Presentation_\PRES1\GUI\WINDOWS\WIN32\SapGui\RW\EN</v>
      </c>
    </row>
    <row r="2882" spans="1:1" x14ac:dyDescent="0.4">
      <c r="A2882" t="str">
        <f>HYPERLINK("\\10.12.11.20\TFO.FAIT.Share\E01_설치프로그램\SAP\1. SAP GUI\NW_7.0_Presentation_\PRES1\GUI\WINDOWS\WIN32\SapGui\RW\JA")</f>
        <v>\\10.12.11.20\TFO.FAIT.Share\E01_설치프로그램\SAP\1. SAP GUI\NW_7.0_Presentation_\PRES1\GUI\WINDOWS\WIN32\SapGui\RW\JA</v>
      </c>
    </row>
    <row r="2883" spans="1:1" x14ac:dyDescent="0.4">
      <c r="A2883" t="str">
        <f>HYPERLINK("\\10.12.11.20\TFO.FAIT.Share\E01_설치프로그램\SAP\1. SAP GUI\NW_7.0_Presentation_\PRES1\GUI\WINDOWS\WIN32\SapGui\themes\enjoy")</f>
        <v>\\10.12.11.20\TFO.FAIT.Share\E01_설치프로그램\SAP\1. SAP GUI\NW_7.0_Presentation_\PRES1\GUI\WINDOWS\WIN32\SapGui\themes\enjoy</v>
      </c>
    </row>
    <row r="2884" spans="1:1" x14ac:dyDescent="0.4">
      <c r="A2884" t="str">
        <f>HYPERLINK("\\10.12.11.20\TFO.FAIT.Share\E01_설치프로그램\SAP\1. SAP GUI\NW_7.0_Presentation_\PRES1\GUI\WINDOWS\WIN32\SapGui\themes\HighCont")</f>
        <v>\\10.12.11.20\TFO.FAIT.Share\E01_설치프로그램\SAP\1. SAP GUI\NW_7.0_Presentation_\PRES1\GUI\WINDOWS\WIN32\SapGui\themes\HighCont</v>
      </c>
    </row>
    <row r="2885" spans="1:1" x14ac:dyDescent="0.4">
      <c r="A2885" t="str">
        <f>HYPERLINK("\\10.12.11.20\TFO.FAIT.Share\E01_설치프로그램\SAP\1. SAP GUI\NW_7.0_Presentation_\PRES1\GUI\WINDOWS\WIN32\SapGui\themes\streamline")</f>
        <v>\\10.12.11.20\TFO.FAIT.Share\E01_설치프로그램\SAP\1. SAP GUI\NW_7.0_Presentation_\PRES1\GUI\WINDOWS\WIN32\SapGui\themes\streamline</v>
      </c>
    </row>
    <row r="2886" spans="1:1" x14ac:dyDescent="0.4">
      <c r="A2886" t="str">
        <f>HYPERLINK("\\10.12.11.20\TFO.FAIT.Share\E01_설치프로그램\SAP\1. SAP GUI\NW_7.0_Presentation_\PRES1\GUI\WINDOWS\WIN32\SapGui\themes\Tradeshow")</f>
        <v>\\10.12.11.20\TFO.FAIT.Share\E01_설치프로그램\SAP\1. SAP GUI\NW_7.0_Presentation_\PRES1\GUI\WINDOWS\WIN32\SapGui\themes\Tradeshow</v>
      </c>
    </row>
    <row r="2887" spans="1:1" x14ac:dyDescent="0.4">
      <c r="A2887" t="str">
        <f>HYPERLINK("\\10.12.11.20\TFO.FAIT.Share\E01_설치프로그램\SAP\1. SAP GUI\NW_7.0_Presentation_\PRES1\GUI\WINDOWS\WIN32\SapGui\VVCP\Driver")</f>
        <v>\\10.12.11.20\TFO.FAIT.Share\E01_설치프로그램\SAP\1. SAP GUI\NW_7.0_Presentation_\PRES1\GUI\WINDOWS\WIN32\SapGui\VVCP\Driver</v>
      </c>
    </row>
    <row r="2888" spans="1:1" x14ac:dyDescent="0.4">
      <c r="A2888" t="str">
        <f>HYPERLINK("\\10.12.11.20\TFO.FAIT.Share\E01_설치프로그램\SAP\1. SAP GUI\NW_7.0_Presentation_\PRES1\GUI\WINDOWS\WIN32\SapGui\VVCP\encoding")</f>
        <v>\\10.12.11.20\TFO.FAIT.Share\E01_설치프로그램\SAP\1. SAP GUI\NW_7.0_Presentation_\PRES1\GUI\WINDOWS\WIN32\SapGui\VVCP\encoding</v>
      </c>
    </row>
    <row r="2889" spans="1:1" x14ac:dyDescent="0.4">
      <c r="A2889" t="str">
        <f>HYPERLINK("\\10.12.11.20\TFO.FAIT.Share\E01_설치프로그램\SAP\1. SAP GUI\NW_7.0_Presentation_\PRES1\GUI\WINDOWS\WIN32\SapGui\VVCP\Lib")</f>
        <v>\\10.12.11.20\TFO.FAIT.Share\E01_설치프로그램\SAP\1. SAP GUI\NW_7.0_Presentation_\PRES1\GUI\WINDOWS\WIN32\SapGui\VVCP\Lib</v>
      </c>
    </row>
    <row r="2890" spans="1:1" x14ac:dyDescent="0.4">
      <c r="A2890" t="str">
        <f>HYPERLINK("\\10.12.11.20\TFO.FAIT.Share\E01_설치프로그램\SAP\1. SAP GUI\NW_7.0_Presentation_\PRES1\GUI\WINDOWS\WIN32\SapGui\VVCP\Lib\tk")</f>
        <v>\\10.12.11.20\TFO.FAIT.Share\E01_설치프로그램\SAP\1. SAP GUI\NW_7.0_Presentation_\PRES1\GUI\WINDOWS\WIN32\SapGui\VVCP\Lib\tk</v>
      </c>
    </row>
    <row r="2891" spans="1:1" x14ac:dyDescent="0.4">
      <c r="A2891" t="str">
        <f>HYPERLINK("\\10.12.11.20\TFO.FAIT.Share\E01_설치프로그램\SAP\1. SAP GUI\NW_7.0_Presentation_\PRES1\GUI\WINDOWS\WIN32\SapGui\wwi\GRAPHICS")</f>
        <v>\\10.12.11.20\TFO.FAIT.Share\E01_설치프로그램\SAP\1. SAP GUI\NW_7.0_Presentation_\PRES1\GUI\WINDOWS\WIN32\SapGui\wwi\GRAPHICS</v>
      </c>
    </row>
    <row r="2892" spans="1:1" x14ac:dyDescent="0.4">
      <c r="A2892" t="str">
        <f>HYPERLINK("\\10.12.11.20\TFO.FAIT.Share\E01_설치프로그램\SAP\1. SAP GUI\NW_7.0_Presentation_\PRES1\GUI\WINDOWS\WIN32\SapGui\wwi\Lang")</f>
        <v>\\10.12.11.20\TFO.FAIT.Share\E01_설치프로그램\SAP\1. SAP GUI\NW_7.0_Presentation_\PRES1\GUI\WINDOWS\WIN32\SapGui\wwi\Lang</v>
      </c>
    </row>
    <row r="2893" spans="1:1" x14ac:dyDescent="0.4">
      <c r="A2893" t="str">
        <f>HYPERLINK("\\10.12.11.20\TFO.FAIT.Share\E01_설치프로그램\SAP\1. SAP GUI\NW_7.0_Presentation_\PRES1\GUI\WINDOWS\WIN32\SapGui\wwi\layout")</f>
        <v>\\10.12.11.20\TFO.FAIT.Share\E01_설치프로그램\SAP\1. SAP GUI\NW_7.0_Presentation_\PRES1\GUI\WINDOWS\WIN32\SapGui\wwi\layout</v>
      </c>
    </row>
    <row r="2894" spans="1:1" x14ac:dyDescent="0.4">
      <c r="A2894" t="str">
        <f>HYPERLINK("\\10.12.11.20\TFO.FAIT.Share\E01_설치프로그램\SAP\1. SAP GUI\NW_7.0_Presentation_\PRES1\GUI\WINDOWS\WIN32\SapGui\wwi\Wizard")</f>
        <v>\\10.12.11.20\TFO.FAIT.Share\E01_설치프로그램\SAP\1. SAP GUI\NW_7.0_Presentation_\PRES1\GUI\WINDOWS\WIN32\SapGui\wwi\Wizard</v>
      </c>
    </row>
    <row r="2895" spans="1:1" x14ac:dyDescent="0.4">
      <c r="A2895" t="str">
        <f>HYPERLINK("\\10.12.11.20\TFO.FAIT.Share\E01_설치프로그램\SAP\1. SAP GUI\NW_7.0_Presentation_\PRES1\GUI\WINDOWS\WIN32\SEM\MC")</f>
        <v>\\10.12.11.20\TFO.FAIT.Share\E01_설치프로그램\SAP\1. SAP GUI\NW_7.0_Presentation_\PRES1\GUI\WINDOWS\WIN32\SEM\MC</v>
      </c>
    </row>
    <row r="2896" spans="1:1" x14ac:dyDescent="0.4">
      <c r="A2896" t="str">
        <f>HYPERLINK("\\10.12.11.20\TFO.FAIT.Share\E01_설치프로그램\SAP\1. SAP GUI\NW_7.0_Presentation_\PRES1\GUI\WINDOWS\WIN32\Setup\DS")</f>
        <v>\\10.12.11.20\TFO.FAIT.Share\E01_설치프로그램\SAP\1. SAP GUI\NW_7.0_Presentation_\PRES1\GUI\WINDOWS\WIN32\Setup\DS</v>
      </c>
    </row>
    <row r="2897" spans="1:1" x14ac:dyDescent="0.4">
      <c r="A2897" t="str">
        <f>HYPERLINK("\\10.12.11.20\TFO.FAIT.Share\E01_설치프로그램\SAP\1. SAP GUI\NW_7.0_Presentation_\PRES1\GUI\WINDOWS\WIN32\Setup\SAL")</f>
        <v>\\10.12.11.20\TFO.FAIT.Share\E01_설치프로그램\SAP\1. SAP GUI\NW_7.0_Presentation_\PRES1\GUI\WINDOWS\WIN32\Setup\SAL</v>
      </c>
    </row>
    <row r="2898" spans="1:1" x14ac:dyDescent="0.4">
      <c r="A2898" t="str">
        <f>HYPERLINK("\\10.12.11.20\TFO.FAIT.Share\E01_설치프로그램\SAP\1. SAP GUI\NW_7.0_Presentation_\PRES1\GUI\WINDOWS\WIN32\Setup\signatures")</f>
        <v>\\10.12.11.20\TFO.FAIT.Share\E01_설치프로그램\SAP\1. SAP GUI\NW_7.0_Presentation_\PRES1\GUI\WINDOWS\WIN32\Setup\signatures</v>
      </c>
    </row>
    <row r="2899" spans="1:1" x14ac:dyDescent="0.4">
      <c r="A2899" t="str">
        <f>HYPERLINK("\\10.12.11.20\TFO.FAIT.Share\E01_설치프로그램\SAP\1. SAP GUI\NW_7.0_Presentation_\PRES1\GUI\WINDOWS\WIN32\Setup\Updater")</f>
        <v>\\10.12.11.20\TFO.FAIT.Share\E01_설치프로그램\SAP\1. SAP GUI\NW_7.0_Presentation_\PRES1\GUI\WINDOWS\WIN32\Setup\Updater</v>
      </c>
    </row>
    <row r="2900" spans="1:1" x14ac:dyDescent="0.4">
      <c r="A2900" t="str">
        <f>HYPERLINK("\\10.12.11.20\TFO.FAIT.Share\E01_설치프로그램\SAP\1. SAP GUI\NW_7.0_Presentation_\PRES1\GUI\WINDOWS\WIN32\system\SAP")</f>
        <v>\\10.12.11.20\TFO.FAIT.Share\E01_설치프로그램\SAP\1. SAP GUI\NW_7.0_Presentation_\PRES1\GUI\WINDOWS\WIN32\system\SAP</v>
      </c>
    </row>
    <row r="2901" spans="1:1" x14ac:dyDescent="0.4">
      <c r="A2901" t="str">
        <f>HYPERLINK("\\10.12.11.20\TFO.FAIT.Share\E01_설치프로그램\SAP\1. SAP GUI\NW_7.0_Presentation_\PRES1\GUI\WINDOWS\WIN32\system\Unicode")</f>
        <v>\\10.12.11.20\TFO.FAIT.Share\E01_설치프로그램\SAP\1. SAP GUI\NW_7.0_Presentation_\PRES1\GUI\WINDOWS\WIN32\system\Unicode</v>
      </c>
    </row>
    <row r="2902" spans="1:1" x14ac:dyDescent="0.4">
      <c r="A2902" t="str">
        <f>HYPERLINK("\\10.12.11.20\TFO.FAIT.Share\E01_설치프로그램\SAP\1. SAP GUI\NW_7.0_Presentation_\PRES1\GUI\WINDOWS\WIN32\system\VC10")</f>
        <v>\\10.12.11.20\TFO.FAIT.Share\E01_설치프로그램\SAP\1. SAP GUI\NW_7.0_Presentation_\PRES1\GUI\WINDOWS\WIN32\system\VC10</v>
      </c>
    </row>
    <row r="2903" spans="1:1" x14ac:dyDescent="0.4">
      <c r="A2903" t="str">
        <f>HYPERLINK("\\10.12.11.20\TFO.FAIT.Share\E01_설치프로그램\SAP\1. SAP GUI\NW_7.0_Presentation_\PRES1\GUI\WINDOWS\WIN32\system\SAP\lang")</f>
        <v>\\10.12.11.20\TFO.FAIT.Share\E01_설치프로그램\SAP\1. SAP GUI\NW_7.0_Presentation_\PRES1\GUI\WINDOWS\WIN32\system\SAP\lang</v>
      </c>
    </row>
    <row r="2904" spans="1:1" x14ac:dyDescent="0.4">
      <c r="A2904" t="str">
        <f>HYPERLINK("\\10.12.11.20\TFO.FAIT.Share\E01_설치프로그램\SAP\1. SAP GUI\NW_7.0_Presentation_\PRES1\NT\AMD64")</f>
        <v>\\10.12.11.20\TFO.FAIT.Share\E01_설치프로그램\SAP\1. SAP GUI\NW_7.0_Presentation_\PRES1\NT\AMD64</v>
      </c>
    </row>
    <row r="2905" spans="1:1" x14ac:dyDescent="0.4">
      <c r="A2905" t="str">
        <f>HYPERLINK("\\10.12.11.20\TFO.FAIT.Share\E01_설치프로그램\SAP\1. SAP GUI\NW_7.0_Presentation_\PRES1\NT\I386")</f>
        <v>\\10.12.11.20\TFO.FAIT.Share\E01_설치프로그램\SAP\1. SAP GUI\NW_7.0_Presentation_\PRES1\NT\I386</v>
      </c>
    </row>
    <row r="2906" spans="1:1" x14ac:dyDescent="0.4">
      <c r="A2906" t="str">
        <f>HYPERLINK("\\10.12.11.20\TFO.FAIT.Share\E01_설치프로그램\SAP\1. SAP GUI\NW_7.0_Presentation_\PRES1\NT\IA64")</f>
        <v>\\10.12.11.20\TFO.FAIT.Share\E01_설치프로그램\SAP\1. SAP GUI\NW_7.0_Presentation_\PRES1\NT\IA64</v>
      </c>
    </row>
    <row r="2907" spans="1:1" x14ac:dyDescent="0.4">
      <c r="A2907" t="str">
        <f>HYPERLINK("\\10.12.11.20\TFO.FAIT.Share\E01_설치프로그램\SAP\1. SAP GUI\NW_7.0_Presentation_\PRES1\NT\AMD64\MMC")</f>
        <v>\\10.12.11.20\TFO.FAIT.Share\E01_설치프로그램\SAP\1. SAP GUI\NW_7.0_Presentation_\PRES1\NT\AMD64\MMC</v>
      </c>
    </row>
    <row r="2908" spans="1:1" x14ac:dyDescent="0.4">
      <c r="A2908" t="str">
        <f>HYPERLINK("\\10.12.11.20\TFO.FAIT.Share\E01_설치프로그램\SAP\1. SAP GUI\NW_7.0_Presentation_\PRES1\NT\I386\MMC")</f>
        <v>\\10.12.11.20\TFO.FAIT.Share\E01_설치프로그램\SAP\1. SAP GUI\NW_7.0_Presentation_\PRES1\NT\I386\MMC</v>
      </c>
    </row>
    <row r="2909" spans="1:1" x14ac:dyDescent="0.4">
      <c r="A2909" t="str">
        <f>HYPERLINK("\\10.12.11.20\TFO.FAIT.Share\E01_설치프로그램\SAP\1. SAP GUI\NW_7.0_Presentation_\PRES1\NT\IA64\MMC")</f>
        <v>\\10.12.11.20\TFO.FAIT.Share\E01_설치프로그램\SAP\1. SAP GUI\NW_7.0_Presentation_\PRES1\NT\IA64\MMC</v>
      </c>
    </row>
    <row r="2910" spans="1:1" x14ac:dyDescent="0.4">
      <c r="A2910" t="str">
        <f>HYPERLINK("\\10.12.11.20\TFO.FAIT.Share\E01_설치프로그램\SAP\1. SAP GUI\NW_7.0_Presentation_\PRES1\nwbc\NWBC")</f>
        <v>\\10.12.11.20\TFO.FAIT.Share\E01_설치프로그램\SAP\1. SAP GUI\NW_7.0_Presentation_\PRES1\nwbc\NWBC</v>
      </c>
    </row>
    <row r="2911" spans="1:1" x14ac:dyDescent="0.4">
      <c r="A2911" t="str">
        <f>HYPERLINK("\\10.12.11.20\TFO.FAIT.Share\E01_설치프로그램\SAP\1. SAP GUI\NW_7.0_Presentation_\PRES1\nwbc\setup")</f>
        <v>\\10.12.11.20\TFO.FAIT.Share\E01_설치프로그램\SAP\1. SAP GUI\NW_7.0_Presentation_\PRES1\nwbc\setup</v>
      </c>
    </row>
    <row r="2912" spans="1:1" x14ac:dyDescent="0.4">
      <c r="A2912" t="str">
        <f>HYPERLINK("\\10.12.11.20\TFO.FAIT.Share\E01_설치프로그램\SAP\1. SAP GUI\NW_7.0_Presentation_\PRES1\nwbc\System")</f>
        <v>\\10.12.11.20\TFO.FAIT.Share\E01_설치프로그램\SAP\1. SAP GUI\NW_7.0_Presentation_\PRES1\nwbc\System</v>
      </c>
    </row>
    <row r="2913" spans="1:1" x14ac:dyDescent="0.4">
      <c r="A2913" t="str">
        <f>HYPERLINK("\\10.12.11.20\TFO.FAIT.Share\E01_설치프로그램\SAP\1. SAP GUI\NW_7.0_Presentation_\PRES1\nwbc\NWBC\Configuration")</f>
        <v>\\10.12.11.20\TFO.FAIT.Share\E01_설치프로그램\SAP\1. SAP GUI\NW_7.0_Presentation_\PRES1\nwbc\NWBC\Configuration</v>
      </c>
    </row>
    <row r="2914" spans="1:1" x14ac:dyDescent="0.4">
      <c r="A2914" t="str">
        <f>HYPERLINK("\\10.12.11.20\TFO.FAIT.Share\E01_설치프로그램\SAP\1. SAP GUI\NW_7.0_Presentation_\PRES1\nwbc\NWBC\Documentation")</f>
        <v>\\10.12.11.20\TFO.FAIT.Share\E01_설치프로그램\SAP\1. SAP GUI\NW_7.0_Presentation_\PRES1\nwbc\NWBC\Documentation</v>
      </c>
    </row>
    <row r="2915" spans="1:1" x14ac:dyDescent="0.4">
      <c r="A2915" t="str">
        <f>HYPERLINK("\\10.12.11.20\TFO.FAIT.Share\E01_설치프로그램\SAP\1. SAP GUI\NW_7.0_Presentation_\PRES1\nwbc\NWBC\Lang")</f>
        <v>\\10.12.11.20\TFO.FAIT.Share\E01_설치프로그램\SAP\1. SAP GUI\NW_7.0_Presentation_\PRES1\nwbc\NWBC\Lang</v>
      </c>
    </row>
    <row r="2916" spans="1:1" x14ac:dyDescent="0.4">
      <c r="A2916" t="str">
        <f>HYPERLINK("\\10.12.11.20\TFO.FAIT.Share\E01_설치프로그램\SAP\1. SAP GUI\NW_7.0_Presentation_\PRES1\nwbc\setup\DS")</f>
        <v>\\10.12.11.20\TFO.FAIT.Share\E01_설치프로그램\SAP\1. SAP GUI\NW_7.0_Presentation_\PRES1\nwbc\setup\DS</v>
      </c>
    </row>
    <row r="2917" spans="1:1" x14ac:dyDescent="0.4">
      <c r="A2917" t="str">
        <f>HYPERLINK("\\10.12.11.20\TFO.FAIT.Share\E01_설치프로그램\SAP\1. SAP GUI\NW_7.0_Presentation_\PRES1\nwbc\setup\signatures")</f>
        <v>\\10.12.11.20\TFO.FAIT.Share\E01_설치프로그램\SAP\1. SAP GUI\NW_7.0_Presentation_\PRES1\nwbc\setup\signatures</v>
      </c>
    </row>
    <row r="2918" spans="1:1" x14ac:dyDescent="0.4">
      <c r="A2918" t="str">
        <f>HYPERLINK("\\10.12.11.20\TFO.FAIT.Share\E01_설치프로그램\SAP\1. SAP GUI\NW_7.0_Presentation_\PRES1\nwbc\System\VC10")</f>
        <v>\\10.12.11.20\TFO.FAIT.Share\E01_설치프로그램\SAP\1. SAP GUI\NW_7.0_Presentation_\PRES1\nwbc\System\VC10</v>
      </c>
    </row>
    <row r="2919" spans="1:1" x14ac:dyDescent="0.4">
      <c r="A2919" t="str">
        <f>HYPERLINK("\\10.12.11.20\TFO.FAIT.Share\E01_설치프로그램\SAP\1. SAP GUI\NW_7.0_Presentation_\PRES1\SAPCONSOLE\SapConsole")</f>
        <v>\\10.12.11.20\TFO.FAIT.Share\E01_설치프로그램\SAP\1. SAP GUI\NW_7.0_Presentation_\PRES1\SAPCONSOLE\SapConsole</v>
      </c>
    </row>
    <row r="2920" spans="1:1" x14ac:dyDescent="0.4">
      <c r="A2920" t="str">
        <f>HYPERLINK("\\10.12.11.20\TFO.FAIT.Share\E01_설치프로그램\SAP\1. SAP GUI\NW_7.0_Presentation_\PRES1\SAPCONSOLE\Setup")</f>
        <v>\\10.12.11.20\TFO.FAIT.Share\E01_설치프로그램\SAP\1. SAP GUI\NW_7.0_Presentation_\PRES1\SAPCONSOLE\Setup</v>
      </c>
    </row>
    <row r="2921" spans="1:1" x14ac:dyDescent="0.4">
      <c r="A2921" t="str">
        <f>HYPERLINK("\\10.12.11.20\TFO.FAIT.Share\E01_설치프로그램\SAP\1. SAP GUI\NW_7.0_Presentation_\PRES1\SAPCONSOLE\System")</f>
        <v>\\10.12.11.20\TFO.FAIT.Share\E01_설치프로그램\SAP\1. SAP GUI\NW_7.0_Presentation_\PRES1\SAPCONSOLE\System</v>
      </c>
    </row>
    <row r="2922" spans="1:1" x14ac:dyDescent="0.4">
      <c r="A2922" t="str">
        <f>HYPERLINK("\\10.12.11.20\TFO.FAIT.Share\E01_설치프로그램\SAP\1. SAP GUI\NW_7.0_Presentation_\PRES1\SAPCONSOLE\SapConsole\images")</f>
        <v>\\10.12.11.20\TFO.FAIT.Share\E01_설치프로그램\SAP\1. SAP GUI\NW_7.0_Presentation_\PRES1\SAPCONSOLE\SapConsole\images</v>
      </c>
    </row>
    <row r="2923" spans="1:1" x14ac:dyDescent="0.4">
      <c r="A2923" t="str">
        <f>HYPERLINK("\\10.12.11.20\TFO.FAIT.Share\E01_설치프로그램\SAP\1. SAP GUI\NW_7.0_Presentation_\PRES1\SAPCONSOLE\SapConsole\sounds")</f>
        <v>\\10.12.11.20\TFO.FAIT.Share\E01_설치프로그램\SAP\1. SAP GUI\NW_7.0_Presentation_\PRES1\SAPCONSOLE\SapConsole\sounds</v>
      </c>
    </row>
    <row r="2924" spans="1:1" x14ac:dyDescent="0.4">
      <c r="A2924" t="str">
        <f>HYPERLINK("\\10.12.11.20\TFO.FAIT.Share\E01_설치프로그램\SAP\1. SAP GUI\NW_7.0_Presentation_\PRES1\SAPCONSOLE\Setup\DS")</f>
        <v>\\10.12.11.20\TFO.FAIT.Share\E01_설치프로그램\SAP\1. SAP GUI\NW_7.0_Presentation_\PRES1\SAPCONSOLE\Setup\DS</v>
      </c>
    </row>
    <row r="2925" spans="1:1" x14ac:dyDescent="0.4">
      <c r="A2925" t="str">
        <f>HYPERLINK("\\10.12.11.20\TFO.FAIT.Share\E01_설치프로그램\SAP\1. SAP GUI\NW_7.0_Presentation_\PRES1\SAPCONSOLE\Setup\signatures")</f>
        <v>\\10.12.11.20\TFO.FAIT.Share\E01_설치프로그램\SAP\1. SAP GUI\NW_7.0_Presentation_\PRES1\SAPCONSOLE\Setup\signatures</v>
      </c>
    </row>
    <row r="2926" spans="1:1" x14ac:dyDescent="0.4">
      <c r="A2926" t="str">
        <f>HYPERLINK("\\10.12.11.20\TFO.FAIT.Share\E01_설치프로그램\SAP\1. SAP GUI\NW_7.0_Presentation_\PRES1\SAPPdfPrint\SapPdfPrint")</f>
        <v>\\10.12.11.20\TFO.FAIT.Share\E01_설치프로그램\SAP\1. SAP GUI\NW_7.0_Presentation_\PRES1\SAPPdfPrint\SapPdfPrint</v>
      </c>
    </row>
    <row r="2927" spans="1:1" x14ac:dyDescent="0.4">
      <c r="A2927" t="str">
        <f>HYPERLINK("\\10.12.11.20\TFO.FAIT.Share\E01_설치프로그램\SAP\1. SAP GUI\NW_7.0_Presentation_\PRES1\SAPPdfPrint\Setup")</f>
        <v>\\10.12.11.20\TFO.FAIT.Share\E01_설치프로그램\SAP\1. SAP GUI\NW_7.0_Presentation_\PRES1\SAPPdfPrint\Setup</v>
      </c>
    </row>
    <row r="2928" spans="1:1" x14ac:dyDescent="0.4">
      <c r="A2928" t="str">
        <f>HYPERLINK("\\10.12.11.20\TFO.FAIT.Share\E01_설치프로그램\SAP\1. SAP GUI\NW_7.0_Presentation_\PRES1\SAPPdfPrint\System")</f>
        <v>\\10.12.11.20\TFO.FAIT.Share\E01_설치프로그램\SAP\1. SAP GUI\NW_7.0_Presentation_\PRES1\SAPPdfPrint\System</v>
      </c>
    </row>
    <row r="2929" spans="1:1" x14ac:dyDescent="0.4">
      <c r="A2929" t="str">
        <f>HYPERLINK("\\10.12.11.20\TFO.FAIT.Share\E01_설치프로그램\SAP\1. SAP GUI\NW_7.0_Presentation_\PRES1\SAPPdfPrint\SapPdfPrint\Resource")</f>
        <v>\\10.12.11.20\TFO.FAIT.Share\E01_설치프로그램\SAP\1. SAP GUI\NW_7.0_Presentation_\PRES1\SAPPdfPrint\SapPdfPrint\Resource</v>
      </c>
    </row>
    <row r="2930" spans="1:1" x14ac:dyDescent="0.4">
      <c r="A2930" t="str">
        <f>HYPERLINK("\\10.12.11.20\TFO.FAIT.Share\E01_설치프로그램\SAP\1. SAP GUI\NW_7.0_Presentation_\PRES1\SAPPdfPrint\SapPdfPrint\Resource\CMap")</f>
        <v>\\10.12.11.20\TFO.FAIT.Share\E01_설치프로그램\SAP\1. SAP GUI\NW_7.0_Presentation_\PRES1\SAPPdfPrint\SapPdfPrint\Resource\CMap</v>
      </c>
    </row>
    <row r="2931" spans="1:1" x14ac:dyDescent="0.4">
      <c r="A2931" t="str">
        <f>HYPERLINK("\\10.12.11.20\TFO.FAIT.Share\E01_설치프로그램\SAP\1. SAP GUI\NW_7.0_Presentation_\PRES1\SAPPdfPrint\SapPdfPrint\Resource\Font")</f>
        <v>\\10.12.11.20\TFO.FAIT.Share\E01_설치프로그램\SAP\1. SAP GUI\NW_7.0_Presentation_\PRES1\SAPPdfPrint\SapPdfPrint\Resource\Font</v>
      </c>
    </row>
    <row r="2932" spans="1:1" x14ac:dyDescent="0.4">
      <c r="A2932" t="str">
        <f>HYPERLINK("\\10.12.11.20\TFO.FAIT.Share\E01_설치프로그램\SAP\1. SAP GUI\NW_7.0_Presentation_\PRES1\SAPPdfPrint\SapPdfPrint\Resource\Unicode")</f>
        <v>\\10.12.11.20\TFO.FAIT.Share\E01_설치프로그램\SAP\1. SAP GUI\NW_7.0_Presentation_\PRES1\SAPPdfPrint\SapPdfPrint\Resource\Unicode</v>
      </c>
    </row>
    <row r="2933" spans="1:1" x14ac:dyDescent="0.4">
      <c r="A2933" t="str">
        <f>HYPERLINK("\\10.12.11.20\TFO.FAIT.Share\E01_설치프로그램\SAP\1. SAP GUI\NW_7.0_Presentation_\PRES1\SAPPdfPrint\SapPdfPrint\Resource\Unicode\ICU")</f>
        <v>\\10.12.11.20\TFO.FAIT.Share\E01_설치프로그램\SAP\1. SAP GUI\NW_7.0_Presentation_\PRES1\SAPPdfPrint\SapPdfPrint\Resource\Unicode\ICU</v>
      </c>
    </row>
    <row r="2934" spans="1:1" x14ac:dyDescent="0.4">
      <c r="A2934" t="str">
        <f>HYPERLINK("\\10.12.11.20\TFO.FAIT.Share\E01_설치프로그램\SAP\1. SAP GUI\NW_7.0_Presentation_\PRES1\SAPPdfPrint\SapPdfPrint\Resource\Unicode\Mappings")</f>
        <v>\\10.12.11.20\TFO.FAIT.Share\E01_설치프로그램\SAP\1. SAP GUI\NW_7.0_Presentation_\PRES1\SAPPdfPrint\SapPdfPrint\Resource\Unicode\Mappings</v>
      </c>
    </row>
    <row r="2935" spans="1:1" x14ac:dyDescent="0.4">
      <c r="A2935" t="str">
        <f>HYPERLINK("\\10.12.11.20\TFO.FAIT.Share\E01_설치프로그램\SAP\1. SAP GUI\NW_7.0_Presentation_\PRES1\SAPPdfPrint\SapPdfPrint\Resource\Unicode\Mappings\Adobe")</f>
        <v>\\10.12.11.20\TFO.FAIT.Share\E01_설치프로그램\SAP\1. SAP GUI\NW_7.0_Presentation_\PRES1\SAPPdfPrint\SapPdfPrint\Resource\Unicode\Mappings\Adobe</v>
      </c>
    </row>
    <row r="2936" spans="1:1" x14ac:dyDescent="0.4">
      <c r="A2936" t="str">
        <f>HYPERLINK("\\10.12.11.20\TFO.FAIT.Share\E01_설치프로그램\SAP\1. SAP GUI\NW_7.0_Presentation_\PRES1\SAPPdfPrint\SapPdfPrint\Resource\Unicode\Mappings\Mac")</f>
        <v>\\10.12.11.20\TFO.FAIT.Share\E01_설치프로그램\SAP\1. SAP GUI\NW_7.0_Presentation_\PRES1\SAPPdfPrint\SapPdfPrint\Resource\Unicode\Mappings\Mac</v>
      </c>
    </row>
    <row r="2937" spans="1:1" x14ac:dyDescent="0.4">
      <c r="A2937" t="str">
        <f>HYPERLINK("\\10.12.11.20\TFO.FAIT.Share\E01_설치프로그램\SAP\1. SAP GUI\NW_7.0_Presentation_\PRES1\SAPPdfPrint\SapPdfPrint\Resource\Unicode\Mappings\Win")</f>
        <v>\\10.12.11.20\TFO.FAIT.Share\E01_설치프로그램\SAP\1. SAP GUI\NW_7.0_Presentation_\PRES1\SAPPdfPrint\SapPdfPrint\Resource\Unicode\Mappings\Win</v>
      </c>
    </row>
    <row r="2938" spans="1:1" x14ac:dyDescent="0.4">
      <c r="A2938" t="str">
        <f>HYPERLINK("\\10.12.11.20\TFO.FAIT.Share\E01_설치프로그램\SAP\1. SAP GUI\NW_7.0_Presentation_\PRES1\SAPPdfPrint\Setup\DS")</f>
        <v>\\10.12.11.20\TFO.FAIT.Share\E01_설치프로그램\SAP\1. SAP GUI\NW_7.0_Presentation_\PRES1\SAPPdfPrint\Setup\DS</v>
      </c>
    </row>
    <row r="2939" spans="1:1" x14ac:dyDescent="0.4">
      <c r="A2939" t="str">
        <f>HYPERLINK("\\10.12.11.20\TFO.FAIT.Share\E01_설치프로그램\SAP\1. SAP GUI\NW_7.0_Presentation_\PRES1\SAPPdfPrint\Setup\signatures")</f>
        <v>\\10.12.11.20\TFO.FAIT.Share\E01_설치프로그램\SAP\1. SAP GUI\NW_7.0_Presentation_\PRES1\SAPPdfPrint\Setup\signatures</v>
      </c>
    </row>
    <row r="2940" spans="1:1" x14ac:dyDescent="0.4">
      <c r="A2940" t="str">
        <f>HYPERLINK("\\10.12.11.20\TFO.FAIT.Share\E01_설치프로그램\SAP\1. SAP GUI\NW_7.0_Presentation_\PRES1\SAPPdfPrint\System\VC10")</f>
        <v>\\10.12.11.20\TFO.FAIT.Share\E01_설치프로그램\SAP\1. SAP GUI\NW_7.0_Presentation_\PRES1\SAPPdfPrint\System\VC10</v>
      </c>
    </row>
    <row r="2941" spans="1:1" x14ac:dyDescent="0.4">
      <c r="A2941" t="str">
        <f>HYPERLINK("\\10.12.11.20\TFO.FAIT.Share\E01_설치프로그램\SAP\1. SAP GUI\NW_7.0_Presentation_\PRES1\SAPSPrint\SapSPrint")</f>
        <v>\\10.12.11.20\TFO.FAIT.Share\E01_설치프로그램\SAP\1. SAP GUI\NW_7.0_Presentation_\PRES1\SAPSPrint\SapSPrint</v>
      </c>
    </row>
    <row r="2942" spans="1:1" x14ac:dyDescent="0.4">
      <c r="A2942" t="str">
        <f>HYPERLINK("\\10.12.11.20\TFO.FAIT.Share\E01_설치프로그램\SAP\1. SAP GUI\NW_7.0_Presentation_\PRES1\SAPSPrint\Setup")</f>
        <v>\\10.12.11.20\TFO.FAIT.Share\E01_설치프로그램\SAP\1. SAP GUI\NW_7.0_Presentation_\PRES1\SAPSPrint\Setup</v>
      </c>
    </row>
    <row r="2943" spans="1:1" x14ac:dyDescent="0.4">
      <c r="A2943" t="str">
        <f>HYPERLINK("\\10.12.11.20\TFO.FAIT.Share\E01_설치프로그램\SAP\1. SAP GUI\NW_7.0_Presentation_\PRES1\SAPSPrint\System")</f>
        <v>\\10.12.11.20\TFO.FAIT.Share\E01_설치프로그램\SAP\1. SAP GUI\NW_7.0_Presentation_\PRES1\SAPSPrint\System</v>
      </c>
    </row>
    <row r="2944" spans="1:1" x14ac:dyDescent="0.4">
      <c r="A2944" t="str">
        <f>HYPERLINK("\\10.12.11.20\TFO.FAIT.Share\E01_설치프로그램\SAP\1. SAP GUI\NW_7.0_Presentation_\PRES1\SAPSPrint\Setup\DS")</f>
        <v>\\10.12.11.20\TFO.FAIT.Share\E01_설치프로그램\SAP\1. SAP GUI\NW_7.0_Presentation_\PRES1\SAPSPrint\Setup\DS</v>
      </c>
    </row>
    <row r="2945" spans="1:1" x14ac:dyDescent="0.4">
      <c r="A2945" t="str">
        <f>HYPERLINK("\\10.12.11.20\TFO.FAIT.Share\E01_설치프로그램\SAP\1. SAP GUI\NW_7.0_Presentation_\PRES1\SAPSPrint\Setup\signatures")</f>
        <v>\\10.12.11.20\TFO.FAIT.Share\E01_설치프로그램\SAP\1. SAP GUI\NW_7.0_Presentation_\PRES1\SAPSPrint\Setup\signatures</v>
      </c>
    </row>
    <row r="2946" spans="1:1" x14ac:dyDescent="0.4">
      <c r="A2946" t="str">
        <f>HYPERLINK("\\10.12.11.20\TFO.FAIT.Share\E01_설치프로그램\SAP\1. SAP GUI\NW_7.0_Presentation_\PRES1\SAPSPrint\System\VC10")</f>
        <v>\\10.12.11.20\TFO.FAIT.Share\E01_설치프로그램\SAP\1. SAP GUI\NW_7.0_Presentation_\PRES1\SAPSPrint\System\VC10</v>
      </c>
    </row>
    <row r="2947" spans="1:1" x14ac:dyDescent="0.4">
      <c r="A2947" t="str">
        <f>HYPERLINK("\\10.12.11.20\TFO.FAIT.Share\E01_설치프로그램\SAP\1. SAP GUI\NW_7.0_Presentation_\PRES1\Screen_Reader_Extension\Jaws")</f>
        <v>\\10.12.11.20\TFO.FAIT.Share\E01_설치프로그램\SAP\1. SAP GUI\NW_7.0_Presentation_\PRES1\Screen_Reader_Extension\Jaws</v>
      </c>
    </row>
    <row r="2948" spans="1:1" x14ac:dyDescent="0.4">
      <c r="A2948" t="str">
        <f>HYPERLINK("\\10.12.11.20\TFO.FAIT.Share\E01_설치프로그램\SAP\1. SAP GUI\NW_7.0_Presentation_\PRES1\Screen_Reader_Extension\Setup")</f>
        <v>\\10.12.11.20\TFO.FAIT.Share\E01_설치프로그램\SAP\1. SAP GUI\NW_7.0_Presentation_\PRES1\Screen_Reader_Extension\Setup</v>
      </c>
    </row>
    <row r="2949" spans="1:1" x14ac:dyDescent="0.4">
      <c r="A2949" t="str">
        <f>HYPERLINK("\\10.12.11.20\TFO.FAIT.Share\E01_설치프로그램\SAP\1. SAP GUI\NW_7.0_Presentation_\PRES1\Screen_Reader_Extension\Jaws\Settings")</f>
        <v>\\10.12.11.20\TFO.FAIT.Share\E01_설치프로그램\SAP\1. SAP GUI\NW_7.0_Presentation_\PRES1\Screen_Reader_Extension\Jaws\Settings</v>
      </c>
    </row>
    <row r="2950" spans="1:1" x14ac:dyDescent="0.4">
      <c r="A2950" t="str">
        <f>HYPERLINK("\\10.12.11.20\TFO.FAIT.Share\E01_설치프로그램\SAP\1. SAP GUI\NW_7.0_Presentation_\PRES1\Screen_Reader_Extension\Jaws\Settings\deu")</f>
        <v>\\10.12.11.20\TFO.FAIT.Share\E01_설치프로그램\SAP\1. SAP GUI\NW_7.0_Presentation_\PRES1\Screen_Reader_Extension\Jaws\Settings\deu</v>
      </c>
    </row>
    <row r="2951" spans="1:1" x14ac:dyDescent="0.4">
      <c r="A2951" t="str">
        <f>HYPERLINK("\\10.12.11.20\TFO.FAIT.Share\E01_설치프로그램\SAP\1. SAP GUI\NW_7.0_Presentation_\PRES1\Screen_Reader_Extension\Jaws\Settings\enu")</f>
        <v>\\10.12.11.20\TFO.FAIT.Share\E01_설치프로그램\SAP\1. SAP GUI\NW_7.0_Presentation_\PRES1\Screen_Reader_Extension\Jaws\Settings\enu</v>
      </c>
    </row>
    <row r="2952" spans="1:1" x14ac:dyDescent="0.4">
      <c r="A2952" t="str">
        <f>HYPERLINK("\\10.12.11.20\TFO.FAIT.Share\E01_설치프로그램\SAP\1. SAP GUI\NW_7.0_Presentation_\PRES1\Screen_Reader_Extension\Setup\DS")</f>
        <v>\\10.12.11.20\TFO.FAIT.Share\E01_설치프로그램\SAP\1. SAP GUI\NW_7.0_Presentation_\PRES1\Screen_Reader_Extension\Setup\DS</v>
      </c>
    </row>
    <row r="2953" spans="1:1" x14ac:dyDescent="0.4">
      <c r="A2953" t="str">
        <f>HYPERLINK("\\10.12.11.20\TFO.FAIT.Share\E01_설치프로그램\SAP\1. SAP GUI\NW_7.0_Presentation_\PRES1\Screen_Reader_Extension\Setup\signatures")</f>
        <v>\\10.12.11.20\TFO.FAIT.Share\E01_설치프로그램\SAP\1. SAP GUI\NW_7.0_Presentation_\PRES1\Screen_Reader_Extension\Setup\signatures</v>
      </c>
    </row>
    <row r="2954" spans="1:1" x14ac:dyDescent="0.4">
      <c r="A2954" t="str">
        <f>HYPERLINK("\\10.12.11.20\TFO.FAIT.Share\E01_설치프로그램\Secure CRT\Secure CRT 7.0")</f>
        <v>\\10.12.11.20\TFO.FAIT.Share\E01_설치프로그램\Secure CRT\Secure CRT 7.0</v>
      </c>
    </row>
    <row r="2955" spans="1:1" x14ac:dyDescent="0.4">
      <c r="A2955" t="str">
        <f>HYPERLINK("\\10.12.11.20\TFO.FAIT.Share\E01_설치프로그램\Sindoh_D420_Ser_PCL_x86x64\Win_x64")</f>
        <v>\\10.12.11.20\TFO.FAIT.Share\E01_설치프로그램\Sindoh_D420_Ser_PCL_x86x64\Win_x64</v>
      </c>
    </row>
    <row r="2956" spans="1:1" x14ac:dyDescent="0.4">
      <c r="A2956" t="str">
        <f>HYPERLINK("\\10.12.11.20\TFO.FAIT.Share\E01_설치프로그램\Sindoh_D420_Ser_PCL_x86x64\Win_x86")</f>
        <v>\\10.12.11.20\TFO.FAIT.Share\E01_설치프로그램\Sindoh_D420_Ser_PCL_x86x64\Win_x86</v>
      </c>
    </row>
    <row r="2957" spans="1:1" x14ac:dyDescent="0.4">
      <c r="A2957" t="str">
        <f>HYPERLINK("\\10.12.11.20\TFO.FAIT.Share\E01_설치프로그램\SINDOH_N500_Series_PCL_x86x64_Drv_4.1\Win_x64")</f>
        <v>\\10.12.11.20\TFO.FAIT.Share\E01_설치프로그램\SINDOH_N500_Series_PCL_x86x64_Drv_4.1\Win_x64</v>
      </c>
    </row>
    <row r="2958" spans="1:1" x14ac:dyDescent="0.4">
      <c r="A2958" t="str">
        <f>HYPERLINK("\\10.12.11.20\TFO.FAIT.Share\E01_설치프로그램\SINDOH_N500_Series_PCL_x86x64_Drv_4.1\Win_x86")</f>
        <v>\\10.12.11.20\TFO.FAIT.Share\E01_설치프로그램\SINDOH_N500_Series_PCL_x86x64_Drv_4.1\Win_x86</v>
      </c>
    </row>
    <row r="2959" spans="1:1" x14ac:dyDescent="0.4">
      <c r="A2959" t="str">
        <f>HYPERLINK("\\10.12.11.20\TFO.FAIT.Share\E01_설치프로그램\Windows 10 ISO\부팅디스크 생성툴")</f>
        <v>\\10.12.11.20\TFO.FAIT.Share\E01_설치프로그램\Windows 10 ISO\부팅디스크 생성툴</v>
      </c>
    </row>
    <row r="2960" spans="1:1" x14ac:dyDescent="0.4">
      <c r="A2960" t="str">
        <f>HYPERLINK("\\10.12.11.20\TFO.FAIT.Share\E01_설치프로그램\개발용 프로그램\Visual Studio")</f>
        <v>\\10.12.11.20\TFO.FAIT.Share\E01_설치프로그램\개발용 프로그램\Visual Studio</v>
      </c>
    </row>
    <row r="2961" spans="1:1" x14ac:dyDescent="0.4">
      <c r="A2961" t="str">
        <f>HYPERLINK("\\10.12.11.20\TFO.FAIT.Share\E01_설치프로그램\개발용 프로그램\스프레드시트")</f>
        <v>\\10.12.11.20\TFO.FAIT.Share\E01_설치프로그램\개발용 프로그램\스프레드시트</v>
      </c>
    </row>
    <row r="2962" spans="1:1" x14ac:dyDescent="0.4">
      <c r="A2962" t="str">
        <f>HYPERLINK("\\10.12.11.20\TFO.FAIT.Share\E01_설치프로그램\안산 MES 설치 프로그램\MESClient Setup")</f>
        <v>\\10.12.11.20\TFO.FAIT.Share\E01_설치프로그램\안산 MES 설치 프로그램\MESClient Setup</v>
      </c>
    </row>
    <row r="2963" spans="1:1" x14ac:dyDescent="0.4">
      <c r="A2963" t="str">
        <f>HYPERLINK("\\10.12.11.20\TFO.FAIT.Share\E01_설치프로그램\안산 MES 설치 프로그램\MESPlus")</f>
        <v>\\10.12.11.20\TFO.FAIT.Share\E01_설치프로그램\안산 MES 설치 프로그램\MESPlus</v>
      </c>
    </row>
    <row r="2964" spans="1:1" x14ac:dyDescent="0.4">
      <c r="A2964" t="str">
        <f>HYPERLINK("\\10.12.11.20\TFO.FAIT.Share\E01_설치프로그램\안산 MES 설치 프로그램\MESClient Setup\DotNetFX461")</f>
        <v>\\10.12.11.20\TFO.FAIT.Share\E01_설치프로그램\안산 MES 설치 프로그램\MESClient Setup\DotNetFX461</v>
      </c>
    </row>
    <row r="2965" spans="1:1" x14ac:dyDescent="0.4">
      <c r="A2965" t="str">
        <f>HYPERLINK("\\10.12.11.20\TFO.FAIT.Share\E01_설치프로그램\안산 MES 설치 프로그램\MESClient Setup\MotionProSetup_win64")</f>
        <v>\\10.12.11.20\TFO.FAIT.Share\E01_설치프로그램\안산 MES 설치 프로그램\MESClient Setup\MotionProSetup_win64</v>
      </c>
    </row>
    <row r="2966" spans="1:1" x14ac:dyDescent="0.4">
      <c r="A2966" t="str">
        <f>HYPERLINK("\\10.12.11.20\TFO.FAIT.Share\E01_설치프로그램\안산 MES 설치 프로그램\MESClient Setup\vcredist_x86")</f>
        <v>\\10.12.11.20\TFO.FAIT.Share\E01_설치프로그램\안산 MES 설치 프로그램\MESClient Setup\vcredist_x86</v>
      </c>
    </row>
    <row r="2967" spans="1:1" x14ac:dyDescent="0.4">
      <c r="A2967" t="str">
        <f>HYPERLINK("\\10.12.11.20\TFO.FAIT.Share\E01_설치프로그램\안산 MES 설치 프로그램\MESPlus\documents")</f>
        <v>\\10.12.11.20\TFO.FAIT.Share\E01_설치프로그램\안산 MES 설치 프로그램\MESPlus\documents</v>
      </c>
    </row>
    <row r="2968" spans="1:1" x14ac:dyDescent="0.4">
      <c r="A2968" t="str">
        <f>HYPERLINK("\\10.12.11.20\TFO.FAIT.Share\E01_설치프로그램\안산 MES 설치 프로그램\MESPlus\GPUCache")</f>
        <v>\\10.12.11.20\TFO.FAIT.Share\E01_설치프로그램\안산 MES 설치 프로그램\MESPlus\GPUCache</v>
      </c>
    </row>
    <row r="2969" spans="1:1" x14ac:dyDescent="0.4">
      <c r="A2969" t="str">
        <f>HYPERLINK("\\10.12.11.20\TFO.FAIT.Share\E01_설치프로그램\안산 MES 설치 프로그램\MESPlus\locales")</f>
        <v>\\10.12.11.20\TFO.FAIT.Share\E01_설치프로그램\안산 MES 설치 프로그램\MESPlus\locales</v>
      </c>
    </row>
    <row r="2970" spans="1:1" x14ac:dyDescent="0.4">
      <c r="A2970" t="str">
        <f>HYPERLINK("\\10.12.11.20\TFO.FAIT.Share\E01_설치프로그램\안산 MES 설치 프로그램\MESPlus\Screen")</f>
        <v>\\10.12.11.20\TFO.FAIT.Share\E01_설치프로그램\안산 MES 설치 프로그램\MESPlus\Screen</v>
      </c>
    </row>
    <row r="2971" spans="1:1" x14ac:dyDescent="0.4">
      <c r="A2971" t="str">
        <f>HYPERLINK("\\10.12.11.20\TFO.FAIT.Share\E01_설치프로그램\안산 MES 설치 프로그램\MESPlus\_upgrade")</f>
        <v>\\10.12.11.20\TFO.FAIT.Share\E01_설치프로그램\안산 MES 설치 프로그램\MESPlus\_upgrade</v>
      </c>
    </row>
    <row r="2972" spans="1:1" x14ac:dyDescent="0.4">
      <c r="A2972" t="str">
        <f>HYPERLINK("\\10.12.11.20\TFO.FAIT.Share\E01_설치프로그램\안산 WMS 소스\imgs")</f>
        <v>\\10.12.11.20\TFO.FAIT.Share\E01_설치프로그램\안산 WMS 소스\imgs</v>
      </c>
    </row>
    <row r="2973" spans="1:1" x14ac:dyDescent="0.4">
      <c r="A2973" t="str">
        <f>HYPERLINK("\\10.12.11.20\TFO.FAIT.Share\E01_설치프로그램\안산 WMS 소스\tfo_wms (26)")</f>
        <v>\\10.12.11.20\TFO.FAIT.Share\E01_설치프로그램\안산 WMS 소스\tfo_wms (26)</v>
      </c>
    </row>
    <row r="2974" spans="1:1" x14ac:dyDescent="0.4">
      <c r="A2974" t="str">
        <f>HYPERLINK("\\10.12.11.20\TFO.FAIT.Share\E01_설치프로그램\안산 WMS 소스\imgs\FORMS")</f>
        <v>\\10.12.11.20\TFO.FAIT.Share\E01_설치프로그램\안산 WMS 소스\imgs\FORMS</v>
      </c>
    </row>
    <row r="2975" spans="1:1" x14ac:dyDescent="0.4">
      <c r="A2975" t="str">
        <f>HYPERLINK("\\10.12.11.20\TFO.FAIT.Share\E01_설치프로그램\안산 WMS 소스\imgs\ICONS")</f>
        <v>\\10.12.11.20\TFO.FAIT.Share\E01_설치프로그램\안산 WMS 소스\imgs\ICONS</v>
      </c>
    </row>
    <row r="2976" spans="1:1" x14ac:dyDescent="0.4">
      <c r="A2976" t="str">
        <f>HYPERLINK("\\10.12.11.20\TFO.FAIT.Share\E01_설치프로그램\안산 WMS 소스\tfo_wms (26)\.vs")</f>
        <v>\\10.12.11.20\TFO.FAIT.Share\E01_설치프로그램\안산 WMS 소스\tfo_wms (26)\.vs</v>
      </c>
    </row>
    <row r="2977" spans="1:1" x14ac:dyDescent="0.4">
      <c r="A2977" t="str">
        <f>HYPERLINK("\\10.12.11.20\TFO.FAIT.Share\E01_설치프로그램\안산 WMS 소스\tfo_wms (26)\imgs")</f>
        <v>\\10.12.11.20\TFO.FAIT.Share\E01_설치프로그램\안산 WMS 소스\tfo_wms (26)\imgs</v>
      </c>
    </row>
    <row r="2978" spans="1:1" x14ac:dyDescent="0.4">
      <c r="A2978" t="str">
        <f>HYPERLINK("\\10.12.11.20\TFO.FAIT.Share\E01_설치프로그램\안산 WMS 소스\tfo_wms (26)\oradll")</f>
        <v>\\10.12.11.20\TFO.FAIT.Share\E01_설치프로그램\안산 WMS 소스\tfo_wms (26)\oradll</v>
      </c>
    </row>
    <row r="2979" spans="1:1" x14ac:dyDescent="0.4">
      <c r="A2979" t="str">
        <f>HYPERLINK("\\10.12.11.20\TFO.FAIT.Share\E01_설치프로그램\안산 WMS 소스\tfo_wms (26)\packages")</f>
        <v>\\10.12.11.20\TFO.FAIT.Share\E01_설치프로그램\안산 WMS 소스\tfo_wms (26)\packages</v>
      </c>
    </row>
    <row r="2980" spans="1:1" x14ac:dyDescent="0.4">
      <c r="A2980" t="str">
        <f>HYPERLINK("\\10.12.11.20\TFO.FAIT.Share\E01_설치프로그램\안산 WMS 소스\tfo_wms (26)\tfo_wms")</f>
        <v>\\10.12.11.20\TFO.FAIT.Share\E01_설치프로그램\안산 WMS 소스\tfo_wms (26)\tfo_wms</v>
      </c>
    </row>
    <row r="2981" spans="1:1" x14ac:dyDescent="0.4">
      <c r="A2981" t="str">
        <f>HYPERLINK("\\10.12.11.20\TFO.FAIT.Share\E01_설치프로그램\안산 WMS 소스\tfo_wms (26)\.vs\tfo_wms")</f>
        <v>\\10.12.11.20\TFO.FAIT.Share\E01_설치프로그램\안산 WMS 소스\tfo_wms (26)\.vs\tfo_wms</v>
      </c>
    </row>
    <row r="2982" spans="1:1" x14ac:dyDescent="0.4">
      <c r="A2982" t="str">
        <f>HYPERLINK("\\10.12.11.20\TFO.FAIT.Share\E01_설치프로그램\안산 WMS 소스\tfo_wms (26)\.vs\tfo_wms\v14")</f>
        <v>\\10.12.11.20\TFO.FAIT.Share\E01_설치프로그램\안산 WMS 소스\tfo_wms (26)\.vs\tfo_wms\v14</v>
      </c>
    </row>
    <row r="2983" spans="1:1" x14ac:dyDescent="0.4">
      <c r="A2983" t="str">
        <f>HYPERLINK("\\10.12.11.20\TFO.FAIT.Share\E01_설치프로그램\안산 WMS 소스\tfo_wms (26)\.vs\tfo_wms\v15")</f>
        <v>\\10.12.11.20\TFO.FAIT.Share\E01_설치프로그램\안산 WMS 소스\tfo_wms (26)\.vs\tfo_wms\v15</v>
      </c>
    </row>
    <row r="2984" spans="1:1" x14ac:dyDescent="0.4">
      <c r="A2984" t="str">
        <f>HYPERLINK("\\10.12.11.20\TFO.FAIT.Share\E01_설치프로그램\안산 WMS 소스\tfo_wms (26)\.vs\tfo_wms\v16")</f>
        <v>\\10.12.11.20\TFO.FAIT.Share\E01_설치프로그램\안산 WMS 소스\tfo_wms (26)\.vs\tfo_wms\v16</v>
      </c>
    </row>
    <row r="2985" spans="1:1" x14ac:dyDescent="0.4">
      <c r="A2985" t="str">
        <f>HYPERLINK("\\10.12.11.20\TFO.FAIT.Share\E01_설치프로그램\안산 WMS 소스\tfo_wms (26)\.vs\tfo_wms\v15\Server")</f>
        <v>\\10.12.11.20\TFO.FAIT.Share\E01_설치프로그램\안산 WMS 소스\tfo_wms (26)\.vs\tfo_wms\v15\Server</v>
      </c>
    </row>
    <row r="2986" spans="1:1" x14ac:dyDescent="0.4">
      <c r="A2986" t="str">
        <f>HYPERLINK("\\10.12.11.20\TFO.FAIT.Share\E01_설치프로그램\안산 WMS 소스\tfo_wms (26)\.vs\tfo_wms\v15\Server\sqlite3")</f>
        <v>\\10.12.11.20\TFO.FAIT.Share\E01_설치프로그램\안산 WMS 소스\tfo_wms (26)\.vs\tfo_wms\v15\Server\sqlite3</v>
      </c>
    </row>
    <row r="2987" spans="1:1" x14ac:dyDescent="0.4">
      <c r="A2987" t="str">
        <f>HYPERLINK("\\10.12.11.20\TFO.FAIT.Share\E01_설치프로그램\안산 WMS 소스\tfo_wms (26)\.vs\tfo_wms\v16\Server")</f>
        <v>\\10.12.11.20\TFO.FAIT.Share\E01_설치프로그램\안산 WMS 소스\tfo_wms (26)\.vs\tfo_wms\v16\Server</v>
      </c>
    </row>
    <row r="2988" spans="1:1" x14ac:dyDescent="0.4">
      <c r="A2988" t="str">
        <f>HYPERLINK("\\10.12.11.20\TFO.FAIT.Share\E01_설치프로그램\안산 WMS 소스\tfo_wms (26)\.vs\tfo_wms\v16\Server\sqlite3")</f>
        <v>\\10.12.11.20\TFO.FAIT.Share\E01_설치프로그램\안산 WMS 소스\tfo_wms (26)\.vs\tfo_wms\v16\Server\sqlite3</v>
      </c>
    </row>
    <row r="2989" spans="1:1" x14ac:dyDescent="0.4">
      <c r="A2989" t="str">
        <f>HYPERLINK("\\10.12.11.20\TFO.FAIT.Share\E01_설치프로그램\안산 WMS 소스\tfo_wms (26)\imgs\FORMS")</f>
        <v>\\10.12.11.20\TFO.FAIT.Share\E01_설치프로그램\안산 WMS 소스\tfo_wms (26)\imgs\FORMS</v>
      </c>
    </row>
    <row r="2990" spans="1:1" x14ac:dyDescent="0.4">
      <c r="A2990" t="str">
        <f>HYPERLINK("\\10.12.11.20\TFO.FAIT.Share\E01_설치프로그램\안산 WMS 소스\tfo_wms (26)\imgs\ICONS")</f>
        <v>\\10.12.11.20\TFO.FAIT.Share\E01_설치프로그램\안산 WMS 소스\tfo_wms (26)\imgs\ICONS</v>
      </c>
    </row>
    <row r="2991" spans="1:1" x14ac:dyDescent="0.4">
      <c r="A2991" t="str">
        <f>HYPERLINK("\\10.12.11.20\TFO.FAIT.Share\E01_설치프로그램\안산 WMS 소스\tfo_wms (26)\packages\ExcelDataReader.3.4.0")</f>
        <v>\\10.12.11.20\TFO.FAIT.Share\E01_설치프로그램\안산 WMS 소스\tfo_wms (26)\packages\ExcelDataReader.3.4.0</v>
      </c>
    </row>
    <row r="2992" spans="1:1" x14ac:dyDescent="0.4">
      <c r="A2992" t="str">
        <f>HYPERLINK("\\10.12.11.20\TFO.FAIT.Share\E01_설치프로그램\안산 WMS 소스\tfo_wms (26)\packages\ExcelDataReader.DataSet.3.4.0")</f>
        <v>\\10.12.11.20\TFO.FAIT.Share\E01_설치프로그램\안산 WMS 소스\tfo_wms (26)\packages\ExcelDataReader.DataSet.3.4.0</v>
      </c>
    </row>
    <row r="2993" spans="1:1" x14ac:dyDescent="0.4">
      <c r="A2993" t="str">
        <f>HYPERLINK("\\10.12.11.20\TFO.FAIT.Share\E01_설치프로그램\안산 WMS 소스\tfo_wms (26)\packages\Microsoft.Office.Interop.Excel.15.0.4795.1000")</f>
        <v>\\10.12.11.20\TFO.FAIT.Share\E01_설치프로그램\안산 WMS 소스\tfo_wms (26)\packages\Microsoft.Office.Interop.Excel.15.0.4795.1000</v>
      </c>
    </row>
    <row r="2994" spans="1:1" x14ac:dyDescent="0.4">
      <c r="A2994" t="str">
        <f>HYPERLINK("\\10.12.11.20\TFO.FAIT.Share\E01_설치프로그램\안산 WMS 소스\tfo_wms (26)\packages\ExcelDataReader.3.4.0\lib")</f>
        <v>\\10.12.11.20\TFO.FAIT.Share\E01_설치프로그램\안산 WMS 소스\tfo_wms (26)\packages\ExcelDataReader.3.4.0\lib</v>
      </c>
    </row>
    <row r="2995" spans="1:1" x14ac:dyDescent="0.4">
      <c r="A2995" t="str">
        <f>HYPERLINK("\\10.12.11.20\TFO.FAIT.Share\E01_설치프로그램\안산 WMS 소스\tfo_wms (26)\packages\ExcelDataReader.3.4.0\lib\net20")</f>
        <v>\\10.12.11.20\TFO.FAIT.Share\E01_설치프로그램\안산 WMS 소스\tfo_wms (26)\packages\ExcelDataReader.3.4.0\lib\net20</v>
      </c>
    </row>
    <row r="2996" spans="1:1" x14ac:dyDescent="0.4">
      <c r="A2996" t="str">
        <f>HYPERLINK("\\10.12.11.20\TFO.FAIT.Share\E01_설치프로그램\안산 WMS 소스\tfo_wms (26)\packages\ExcelDataReader.3.4.0\lib\net45")</f>
        <v>\\10.12.11.20\TFO.FAIT.Share\E01_설치프로그램\안산 WMS 소스\tfo_wms (26)\packages\ExcelDataReader.3.4.0\lib\net45</v>
      </c>
    </row>
    <row r="2997" spans="1:1" x14ac:dyDescent="0.4">
      <c r="A2997" t="str">
        <f>HYPERLINK("\\10.12.11.20\TFO.FAIT.Share\E01_설치프로그램\안산 WMS 소스\tfo_wms (26)\packages\ExcelDataReader.3.4.0\lib\netstandard1.3")</f>
        <v>\\10.12.11.20\TFO.FAIT.Share\E01_설치프로그램\안산 WMS 소스\tfo_wms (26)\packages\ExcelDataReader.3.4.0\lib\netstandard1.3</v>
      </c>
    </row>
    <row r="2998" spans="1:1" x14ac:dyDescent="0.4">
      <c r="A2998" t="str">
        <f>HYPERLINK("\\10.12.11.20\TFO.FAIT.Share\E01_설치프로그램\안산 WMS 소스\tfo_wms (26)\packages\ExcelDataReader.3.4.0\lib\netstandard2.0")</f>
        <v>\\10.12.11.20\TFO.FAIT.Share\E01_설치프로그램\안산 WMS 소스\tfo_wms (26)\packages\ExcelDataReader.3.4.0\lib\netstandard2.0</v>
      </c>
    </row>
    <row r="2999" spans="1:1" x14ac:dyDescent="0.4">
      <c r="A2999" t="str">
        <f>HYPERLINK("\\10.12.11.20\TFO.FAIT.Share\E01_설치프로그램\안산 WMS 소스\tfo_wms (26)\packages\ExcelDataReader.DataSet.3.4.0\lib")</f>
        <v>\\10.12.11.20\TFO.FAIT.Share\E01_설치프로그램\안산 WMS 소스\tfo_wms (26)\packages\ExcelDataReader.DataSet.3.4.0\lib</v>
      </c>
    </row>
    <row r="3000" spans="1:1" x14ac:dyDescent="0.4">
      <c r="A3000" t="str">
        <f>HYPERLINK("\\10.12.11.20\TFO.FAIT.Share\E01_설치프로그램\안산 WMS 소스\tfo_wms (26)\packages\ExcelDataReader.DataSet.3.4.0\lib\net20")</f>
        <v>\\10.12.11.20\TFO.FAIT.Share\E01_설치프로그램\안산 WMS 소스\tfo_wms (26)\packages\ExcelDataReader.DataSet.3.4.0\lib\net20</v>
      </c>
    </row>
    <row r="3001" spans="1:1" x14ac:dyDescent="0.4">
      <c r="A3001" t="str">
        <f>HYPERLINK("\\10.12.11.20\TFO.FAIT.Share\E01_설치프로그램\안산 WMS 소스\tfo_wms (26)\packages\ExcelDataReader.DataSet.3.4.0\lib\net45")</f>
        <v>\\10.12.11.20\TFO.FAIT.Share\E01_설치프로그램\안산 WMS 소스\tfo_wms (26)\packages\ExcelDataReader.DataSet.3.4.0\lib\net45</v>
      </c>
    </row>
    <row r="3002" spans="1:1" x14ac:dyDescent="0.4">
      <c r="A3002" t="str">
        <f>HYPERLINK("\\10.12.11.20\TFO.FAIT.Share\E01_설치프로그램\안산 WMS 소스\tfo_wms (26)\packages\ExcelDataReader.DataSet.3.4.0\lib\netstandard2.0")</f>
        <v>\\10.12.11.20\TFO.FAIT.Share\E01_설치프로그램\안산 WMS 소스\tfo_wms (26)\packages\ExcelDataReader.DataSet.3.4.0\lib\netstandard2.0</v>
      </c>
    </row>
    <row r="3003" spans="1:1" x14ac:dyDescent="0.4">
      <c r="A3003" t="str">
        <f>HYPERLINK("\\10.12.11.20\TFO.FAIT.Share\E01_설치프로그램\안산 WMS 소스\tfo_wms (26)\packages\Microsoft.Office.Interop.Excel.15.0.4795.1000\lib")</f>
        <v>\\10.12.11.20\TFO.FAIT.Share\E01_설치프로그램\안산 WMS 소스\tfo_wms (26)\packages\Microsoft.Office.Interop.Excel.15.0.4795.1000\lib</v>
      </c>
    </row>
    <row r="3004" spans="1:1" x14ac:dyDescent="0.4">
      <c r="A3004" t="str">
        <f>HYPERLINK("\\10.12.11.20\TFO.FAIT.Share\E01_설치프로그램\안산 WMS 소스\tfo_wms (26)\packages\Microsoft.Office.Interop.Excel.15.0.4795.1000\lib\net20")</f>
        <v>\\10.12.11.20\TFO.FAIT.Share\E01_설치프로그램\안산 WMS 소스\tfo_wms (26)\packages\Microsoft.Office.Interop.Excel.15.0.4795.1000\lib\net20</v>
      </c>
    </row>
    <row r="3005" spans="1:1" x14ac:dyDescent="0.4">
      <c r="A3005" t="str">
        <f>HYPERLINK("\\10.12.11.20\TFO.FAIT.Share\E01_설치프로그램\안산 WMS 소스\tfo_wms (26)\tfo_wms\bin")</f>
        <v>\\10.12.11.20\TFO.FAIT.Share\E01_설치프로그램\안산 WMS 소스\tfo_wms (26)\tfo_wms\bin</v>
      </c>
    </row>
    <row r="3006" spans="1:1" x14ac:dyDescent="0.4">
      <c r="A3006" t="str">
        <f>HYPERLINK("\\10.12.11.20\TFO.FAIT.Share\E01_설치프로그램\안산 WMS 소스\tfo_wms (26)\tfo_wms\Common")</f>
        <v>\\10.12.11.20\TFO.FAIT.Share\E01_설치프로그램\안산 WMS 소스\tfo_wms (26)\tfo_wms\Common</v>
      </c>
    </row>
    <row r="3007" spans="1:1" x14ac:dyDescent="0.4">
      <c r="A3007" t="str">
        <f>HYPERLINK("\\10.12.11.20\TFO.FAIT.Share\E01_설치프로그램\안산 WMS 소스\tfo_wms (26)\tfo_wms\Form")</f>
        <v>\\10.12.11.20\TFO.FAIT.Share\E01_설치프로그램\안산 WMS 소스\tfo_wms (26)\tfo_wms\Form</v>
      </c>
    </row>
    <row r="3008" spans="1:1" x14ac:dyDescent="0.4">
      <c r="A3008" t="str">
        <f>HYPERLINK("\\10.12.11.20\TFO.FAIT.Share\E01_설치프로그램\안산 WMS 소스\tfo_wms (26)\tfo_wms\Imgs")</f>
        <v>\\10.12.11.20\TFO.FAIT.Share\E01_설치프로그램\안산 WMS 소스\tfo_wms (26)\tfo_wms\Imgs</v>
      </c>
    </row>
    <row r="3009" spans="1:1" x14ac:dyDescent="0.4">
      <c r="A3009" t="str">
        <f>HYPERLINK("\\10.12.11.20\TFO.FAIT.Share\E01_설치프로그램\안산 WMS 소스\tfo_wms (26)\tfo_wms\lib")</f>
        <v>\\10.12.11.20\TFO.FAIT.Share\E01_설치프로그램\안산 WMS 소스\tfo_wms (26)\tfo_wms\lib</v>
      </c>
    </row>
    <row r="3010" spans="1:1" x14ac:dyDescent="0.4">
      <c r="A3010" t="str">
        <f>HYPERLINK("\\10.12.11.20\TFO.FAIT.Share\E01_설치프로그램\안산 WMS 소스\tfo_wms (26)\tfo_wms\obj")</f>
        <v>\\10.12.11.20\TFO.FAIT.Share\E01_설치프로그램\안산 WMS 소스\tfo_wms (26)\tfo_wms\obj</v>
      </c>
    </row>
    <row r="3011" spans="1:1" x14ac:dyDescent="0.4">
      <c r="A3011" t="str">
        <f>HYPERLINK("\\10.12.11.20\TFO.FAIT.Share\E01_설치프로그램\안산 WMS 소스\tfo_wms (26)\tfo_wms\Properties")</f>
        <v>\\10.12.11.20\TFO.FAIT.Share\E01_설치프로그램\안산 WMS 소스\tfo_wms (26)\tfo_wms\Properties</v>
      </c>
    </row>
    <row r="3012" spans="1:1" x14ac:dyDescent="0.4">
      <c r="A3012" t="str">
        <f>HYPERLINK("\\10.12.11.20\TFO.FAIT.Share\E01_설치프로그램\안산 WMS 소스\tfo_wms (26)\tfo_wms\Resources")</f>
        <v>\\10.12.11.20\TFO.FAIT.Share\E01_설치프로그램\안산 WMS 소스\tfo_wms (26)\tfo_wms\Resources</v>
      </c>
    </row>
    <row r="3013" spans="1:1" x14ac:dyDescent="0.4">
      <c r="A3013" t="str">
        <f>HYPERLINK("\\10.12.11.20\TFO.FAIT.Share\E01_설치프로그램\안산 WMS 소스\tfo_wms (26)\tfo_wms\tools")</f>
        <v>\\10.12.11.20\TFO.FAIT.Share\E01_설치프로그램\안산 WMS 소스\tfo_wms (26)\tfo_wms\tools</v>
      </c>
    </row>
    <row r="3014" spans="1:1" x14ac:dyDescent="0.4">
      <c r="A3014" t="str">
        <f>HYPERLINK("\\10.12.11.20\TFO.FAIT.Share\E01_설치프로그램\안산 WMS 소스\tfo_wms (26)\tfo_wms\bin\Debug")</f>
        <v>\\10.12.11.20\TFO.FAIT.Share\E01_설치프로그램\안산 WMS 소스\tfo_wms (26)\tfo_wms\bin\Debug</v>
      </c>
    </row>
    <row r="3015" spans="1:1" x14ac:dyDescent="0.4">
      <c r="A3015" t="str">
        <f>HYPERLINK("\\10.12.11.20\TFO.FAIT.Share\E01_설치프로그램\안산 WMS 소스\tfo_wms (26)\tfo_wms\bin\Release")</f>
        <v>\\10.12.11.20\TFO.FAIT.Share\E01_설치프로그램\안산 WMS 소스\tfo_wms (26)\tfo_wms\bin\Release</v>
      </c>
    </row>
    <row r="3016" spans="1:1" x14ac:dyDescent="0.4">
      <c r="A3016" t="str">
        <f>HYPERLINK("\\10.12.11.20\TFO.FAIT.Share\E01_설치프로그램\안산 WMS 소스\tfo_wms (26)\tfo_wms\bin\x64")</f>
        <v>\\10.12.11.20\TFO.FAIT.Share\E01_설치프로그램\안산 WMS 소스\tfo_wms (26)\tfo_wms\bin\x64</v>
      </c>
    </row>
    <row r="3017" spans="1:1" x14ac:dyDescent="0.4">
      <c r="A3017" t="str">
        <f>HYPERLINK("\\10.12.11.20\TFO.FAIT.Share\E01_설치프로그램\안산 WMS 소스\tfo_wms (26)\tfo_wms\bin\x86")</f>
        <v>\\10.12.11.20\TFO.FAIT.Share\E01_설치프로그램\안산 WMS 소스\tfo_wms (26)\tfo_wms\bin\x86</v>
      </c>
    </row>
    <row r="3018" spans="1:1" x14ac:dyDescent="0.4">
      <c r="A3018" t="str">
        <f>HYPERLINK("\\10.12.11.20\TFO.FAIT.Share\E01_설치프로그램\안산 WMS 소스\tfo_wms (26)\tfo_wms\bin\Debug\de")</f>
        <v>\\10.12.11.20\TFO.FAIT.Share\E01_설치프로그램\안산 WMS 소스\tfo_wms (26)\tfo_wms\bin\Debug\de</v>
      </c>
    </row>
    <row r="3019" spans="1:1" x14ac:dyDescent="0.4">
      <c r="A3019" t="str">
        <f>HYPERLINK("\\10.12.11.20\TFO.FAIT.Share\E01_설치프로그램\안산 WMS 소스\tfo_wms (26)\tfo_wms\bin\Debug\es")</f>
        <v>\\10.12.11.20\TFO.FAIT.Share\E01_설치프로그램\안산 WMS 소스\tfo_wms (26)\tfo_wms\bin\Debug\es</v>
      </c>
    </row>
    <row r="3020" spans="1:1" x14ac:dyDescent="0.4">
      <c r="A3020" t="str">
        <f>HYPERLINK("\\10.12.11.20\TFO.FAIT.Share\E01_설치프로그램\안산 WMS 소스\tfo_wms (26)\tfo_wms\bin\Debug\ja")</f>
        <v>\\10.12.11.20\TFO.FAIT.Share\E01_설치프로그램\안산 WMS 소스\tfo_wms (26)\tfo_wms\bin\Debug\ja</v>
      </c>
    </row>
    <row r="3021" spans="1:1" x14ac:dyDescent="0.4">
      <c r="A3021" t="str">
        <f>HYPERLINK("\\10.12.11.20\TFO.FAIT.Share\E01_설치프로그램\안산 WMS 소스\tfo_wms (26)\tfo_wms\bin\Debug\LOG")</f>
        <v>\\10.12.11.20\TFO.FAIT.Share\E01_설치프로그램\안산 WMS 소스\tfo_wms (26)\tfo_wms\bin\Debug\LOG</v>
      </c>
    </row>
    <row r="3022" spans="1:1" x14ac:dyDescent="0.4">
      <c r="A3022" t="str">
        <f>HYPERLINK("\\10.12.11.20\TFO.FAIT.Share\E01_설치프로그램\안산 WMS 소스\tfo_wms (26)\tfo_wms\bin\Debug\ru")</f>
        <v>\\10.12.11.20\TFO.FAIT.Share\E01_설치프로그램\안산 WMS 소스\tfo_wms (26)\tfo_wms\bin\Debug\ru</v>
      </c>
    </row>
    <row r="3023" spans="1:1" x14ac:dyDescent="0.4">
      <c r="A3023" t="str">
        <f>HYPERLINK("\\10.12.11.20\TFO.FAIT.Share\E01_설치프로그램\안산 WMS 소스\tfo_wms (26)\tfo_wms\bin\Debug\LOG\Data_Log")</f>
        <v>\\10.12.11.20\TFO.FAIT.Share\E01_설치프로그램\안산 WMS 소스\tfo_wms (26)\tfo_wms\bin\Debug\LOG\Data_Log</v>
      </c>
    </row>
    <row r="3024" spans="1:1" x14ac:dyDescent="0.4">
      <c r="A3024" t="str">
        <f>HYPERLINK("\\10.12.11.20\TFO.FAIT.Share\E01_설치프로그램\안산 WMS 소스\tfo_wms (26)\tfo_wms\bin\Debug\LOG\Data_Log\2018")</f>
        <v>\\10.12.11.20\TFO.FAIT.Share\E01_설치프로그램\안산 WMS 소스\tfo_wms (26)\tfo_wms\bin\Debug\LOG\Data_Log\2018</v>
      </c>
    </row>
    <row r="3025" spans="1:1" x14ac:dyDescent="0.4">
      <c r="A3025" t="str">
        <f>HYPERLINK("\\10.12.11.20\TFO.FAIT.Share\E01_설치프로그램\안산 WMS 소스\tfo_wms (26)\tfo_wms\bin\Debug\LOG\Data_Log\2019")</f>
        <v>\\10.12.11.20\TFO.FAIT.Share\E01_설치프로그램\안산 WMS 소스\tfo_wms (26)\tfo_wms\bin\Debug\LOG\Data_Log\2019</v>
      </c>
    </row>
    <row r="3026" spans="1:1" x14ac:dyDescent="0.4">
      <c r="A3026" t="str">
        <f>HYPERLINK("\\10.12.11.20\TFO.FAIT.Share\E01_설치프로그램\안산 WMS 소스\tfo_wms (26)\tfo_wms\bin\Debug\LOG\Data_Log\2020")</f>
        <v>\\10.12.11.20\TFO.FAIT.Share\E01_설치프로그램\안산 WMS 소스\tfo_wms (26)\tfo_wms\bin\Debug\LOG\Data_Log\2020</v>
      </c>
    </row>
    <row r="3027" spans="1:1" x14ac:dyDescent="0.4">
      <c r="A3027" t="str">
        <f>HYPERLINK("\\10.12.11.20\TFO.FAIT.Share\E01_설치프로그램\안산 WMS 소스\tfo_wms (26)\tfo_wms\bin\Debug\LOG\Data_Log\2018\04")</f>
        <v>\\10.12.11.20\TFO.FAIT.Share\E01_설치프로그램\안산 WMS 소스\tfo_wms (26)\tfo_wms\bin\Debug\LOG\Data_Log\2018\04</v>
      </c>
    </row>
    <row r="3028" spans="1:1" x14ac:dyDescent="0.4">
      <c r="A3028" t="str">
        <f>HYPERLINK("\\10.12.11.20\TFO.FAIT.Share\E01_설치프로그램\안산 WMS 소스\tfo_wms (26)\tfo_wms\bin\Debug\LOG\Data_Log\2018\05")</f>
        <v>\\10.12.11.20\TFO.FAIT.Share\E01_설치프로그램\안산 WMS 소스\tfo_wms (26)\tfo_wms\bin\Debug\LOG\Data_Log\2018\05</v>
      </c>
    </row>
    <row r="3029" spans="1:1" x14ac:dyDescent="0.4">
      <c r="A3029" t="str">
        <f>HYPERLINK("\\10.12.11.20\TFO.FAIT.Share\E01_설치프로그램\안산 WMS 소스\tfo_wms (26)\tfo_wms\bin\Debug\LOG\Data_Log\2018\06")</f>
        <v>\\10.12.11.20\TFO.FAIT.Share\E01_설치프로그램\안산 WMS 소스\tfo_wms (26)\tfo_wms\bin\Debug\LOG\Data_Log\2018\06</v>
      </c>
    </row>
    <row r="3030" spans="1:1" x14ac:dyDescent="0.4">
      <c r="A3030" t="str">
        <f>HYPERLINK("\\10.12.11.20\TFO.FAIT.Share\E01_설치프로그램\안산 WMS 소스\tfo_wms (26)\tfo_wms\bin\Debug\LOG\Data_Log\2018\07")</f>
        <v>\\10.12.11.20\TFO.FAIT.Share\E01_설치프로그램\안산 WMS 소스\tfo_wms (26)\tfo_wms\bin\Debug\LOG\Data_Log\2018\07</v>
      </c>
    </row>
    <row r="3031" spans="1:1" x14ac:dyDescent="0.4">
      <c r="A3031" t="str">
        <f>HYPERLINK("\\10.12.11.20\TFO.FAIT.Share\E01_설치프로그램\안산 WMS 소스\tfo_wms (26)\tfo_wms\bin\Debug\LOG\Data_Log\2018\08")</f>
        <v>\\10.12.11.20\TFO.FAIT.Share\E01_설치프로그램\안산 WMS 소스\tfo_wms (26)\tfo_wms\bin\Debug\LOG\Data_Log\2018\08</v>
      </c>
    </row>
    <row r="3032" spans="1:1" x14ac:dyDescent="0.4">
      <c r="A3032" t="str">
        <f>HYPERLINK("\\10.12.11.20\TFO.FAIT.Share\E01_설치프로그램\안산 WMS 소스\tfo_wms (26)\tfo_wms\bin\Debug\LOG\Data_Log\2018\09")</f>
        <v>\\10.12.11.20\TFO.FAIT.Share\E01_설치프로그램\안산 WMS 소스\tfo_wms (26)\tfo_wms\bin\Debug\LOG\Data_Log\2018\09</v>
      </c>
    </row>
    <row r="3033" spans="1:1" x14ac:dyDescent="0.4">
      <c r="A3033" t="str">
        <f>HYPERLINK("\\10.12.11.20\TFO.FAIT.Share\E01_설치프로그램\안산 WMS 소스\tfo_wms (26)\tfo_wms\bin\Debug\LOG\Data_Log\2018\10")</f>
        <v>\\10.12.11.20\TFO.FAIT.Share\E01_설치프로그램\안산 WMS 소스\tfo_wms (26)\tfo_wms\bin\Debug\LOG\Data_Log\2018\10</v>
      </c>
    </row>
    <row r="3034" spans="1:1" x14ac:dyDescent="0.4">
      <c r="A3034" t="str">
        <f>HYPERLINK("\\10.12.11.20\TFO.FAIT.Share\E01_설치프로그램\안산 WMS 소스\tfo_wms (26)\tfo_wms\bin\Debug\LOG\Data_Log\2018\11")</f>
        <v>\\10.12.11.20\TFO.FAIT.Share\E01_설치프로그램\안산 WMS 소스\tfo_wms (26)\tfo_wms\bin\Debug\LOG\Data_Log\2018\11</v>
      </c>
    </row>
    <row r="3035" spans="1:1" x14ac:dyDescent="0.4">
      <c r="A3035" t="str">
        <f>HYPERLINK("\\10.12.11.20\TFO.FAIT.Share\E01_설치프로그램\안산 WMS 소스\tfo_wms (26)\tfo_wms\bin\Debug\LOG\Data_Log\2018\12")</f>
        <v>\\10.12.11.20\TFO.FAIT.Share\E01_설치프로그램\안산 WMS 소스\tfo_wms (26)\tfo_wms\bin\Debug\LOG\Data_Log\2018\12</v>
      </c>
    </row>
    <row r="3036" spans="1:1" x14ac:dyDescent="0.4">
      <c r="A3036" t="str">
        <f>HYPERLINK("\\10.12.11.20\TFO.FAIT.Share\E01_설치프로그램\안산 WMS 소스\tfo_wms (26)\tfo_wms\bin\Debug\LOG\Data_Log\2019\01")</f>
        <v>\\10.12.11.20\TFO.FAIT.Share\E01_설치프로그램\안산 WMS 소스\tfo_wms (26)\tfo_wms\bin\Debug\LOG\Data_Log\2019\01</v>
      </c>
    </row>
    <row r="3037" spans="1:1" x14ac:dyDescent="0.4">
      <c r="A3037" t="str">
        <f>HYPERLINK("\\10.12.11.20\TFO.FAIT.Share\E01_설치프로그램\안산 WMS 소스\tfo_wms (26)\tfo_wms\bin\Debug\LOG\Data_Log\2019\02")</f>
        <v>\\10.12.11.20\TFO.FAIT.Share\E01_설치프로그램\안산 WMS 소스\tfo_wms (26)\tfo_wms\bin\Debug\LOG\Data_Log\2019\02</v>
      </c>
    </row>
    <row r="3038" spans="1:1" x14ac:dyDescent="0.4">
      <c r="A3038" t="str">
        <f>HYPERLINK("\\10.12.11.20\TFO.FAIT.Share\E01_설치프로그램\안산 WMS 소스\tfo_wms (26)\tfo_wms\bin\Debug\LOG\Data_Log\2019\03")</f>
        <v>\\10.12.11.20\TFO.FAIT.Share\E01_설치프로그램\안산 WMS 소스\tfo_wms (26)\tfo_wms\bin\Debug\LOG\Data_Log\2019\03</v>
      </c>
    </row>
    <row r="3039" spans="1:1" x14ac:dyDescent="0.4">
      <c r="A3039" t="str">
        <f>HYPERLINK("\\10.12.11.20\TFO.FAIT.Share\E01_설치프로그램\안산 WMS 소스\tfo_wms (26)\tfo_wms\bin\Debug\LOG\Data_Log\2019\04")</f>
        <v>\\10.12.11.20\TFO.FAIT.Share\E01_설치프로그램\안산 WMS 소스\tfo_wms (26)\tfo_wms\bin\Debug\LOG\Data_Log\2019\04</v>
      </c>
    </row>
    <row r="3040" spans="1:1" x14ac:dyDescent="0.4">
      <c r="A3040" t="str">
        <f>HYPERLINK("\\10.12.11.20\TFO.FAIT.Share\E01_설치프로그램\안산 WMS 소스\tfo_wms (26)\tfo_wms\bin\Debug\LOG\Data_Log\2019\05")</f>
        <v>\\10.12.11.20\TFO.FAIT.Share\E01_설치프로그램\안산 WMS 소스\tfo_wms (26)\tfo_wms\bin\Debug\LOG\Data_Log\2019\05</v>
      </c>
    </row>
    <row r="3041" spans="1:1" x14ac:dyDescent="0.4">
      <c r="A3041" t="str">
        <f>HYPERLINK("\\10.12.11.20\TFO.FAIT.Share\E01_설치프로그램\안산 WMS 소스\tfo_wms (26)\tfo_wms\bin\Debug\LOG\Data_Log\2019\08")</f>
        <v>\\10.12.11.20\TFO.FAIT.Share\E01_설치프로그램\안산 WMS 소스\tfo_wms (26)\tfo_wms\bin\Debug\LOG\Data_Log\2019\08</v>
      </c>
    </row>
    <row r="3042" spans="1:1" x14ac:dyDescent="0.4">
      <c r="A3042" t="str">
        <f>HYPERLINK("\\10.12.11.20\TFO.FAIT.Share\E01_설치프로그램\안산 WMS 소스\tfo_wms (26)\tfo_wms\bin\Debug\LOG\Data_Log\2019\09")</f>
        <v>\\10.12.11.20\TFO.FAIT.Share\E01_설치프로그램\안산 WMS 소스\tfo_wms (26)\tfo_wms\bin\Debug\LOG\Data_Log\2019\09</v>
      </c>
    </row>
    <row r="3043" spans="1:1" x14ac:dyDescent="0.4">
      <c r="A3043" t="str">
        <f>HYPERLINK("\\10.12.11.20\TFO.FAIT.Share\E01_설치프로그램\안산 WMS 소스\tfo_wms (26)\tfo_wms\bin\Debug\LOG\Data_Log\2019\11")</f>
        <v>\\10.12.11.20\TFO.FAIT.Share\E01_설치프로그램\안산 WMS 소스\tfo_wms (26)\tfo_wms\bin\Debug\LOG\Data_Log\2019\11</v>
      </c>
    </row>
    <row r="3044" spans="1:1" x14ac:dyDescent="0.4">
      <c r="A3044" t="str">
        <f>HYPERLINK("\\10.12.11.20\TFO.FAIT.Share\E01_설치프로그램\안산 WMS 소스\tfo_wms (26)\tfo_wms\bin\Debug\LOG\Data_Log\2019\12")</f>
        <v>\\10.12.11.20\TFO.FAIT.Share\E01_설치프로그램\안산 WMS 소스\tfo_wms (26)\tfo_wms\bin\Debug\LOG\Data_Log\2019\12</v>
      </c>
    </row>
    <row r="3045" spans="1:1" x14ac:dyDescent="0.4">
      <c r="A3045" t="str">
        <f>HYPERLINK("\\10.12.11.20\TFO.FAIT.Share\E01_설치프로그램\안산 WMS 소스\tfo_wms (26)\tfo_wms\bin\Debug\LOG\Data_Log\2020\01")</f>
        <v>\\10.12.11.20\TFO.FAIT.Share\E01_설치프로그램\안산 WMS 소스\tfo_wms (26)\tfo_wms\bin\Debug\LOG\Data_Log\2020\01</v>
      </c>
    </row>
    <row r="3046" spans="1:1" x14ac:dyDescent="0.4">
      <c r="A3046" t="str">
        <f>HYPERLINK("\\10.12.11.20\TFO.FAIT.Share\E01_설치프로그램\안산 WMS 소스\tfo_wms (26)\tfo_wms\bin\Debug\LOG\Data_Log\2020\02")</f>
        <v>\\10.12.11.20\TFO.FAIT.Share\E01_설치프로그램\안산 WMS 소스\tfo_wms (26)\tfo_wms\bin\Debug\LOG\Data_Log\2020\02</v>
      </c>
    </row>
    <row r="3047" spans="1:1" x14ac:dyDescent="0.4">
      <c r="A3047" t="str">
        <f>HYPERLINK("\\10.12.11.20\TFO.FAIT.Share\E01_설치프로그램\안산 WMS 소스\tfo_wms (26)\tfo_wms\bin\x64\Debug")</f>
        <v>\\10.12.11.20\TFO.FAIT.Share\E01_설치프로그램\안산 WMS 소스\tfo_wms (26)\tfo_wms\bin\x64\Debug</v>
      </c>
    </row>
    <row r="3048" spans="1:1" x14ac:dyDescent="0.4">
      <c r="A3048" t="str">
        <f>HYPERLINK("\\10.12.11.20\TFO.FAIT.Share\E01_설치프로그램\안산 WMS 소스\tfo_wms (26)\tfo_wms\bin\x64\Release")</f>
        <v>\\10.12.11.20\TFO.FAIT.Share\E01_설치프로그램\안산 WMS 소스\tfo_wms (26)\tfo_wms\bin\x64\Release</v>
      </c>
    </row>
    <row r="3049" spans="1:1" x14ac:dyDescent="0.4">
      <c r="A3049" t="str">
        <f>HYPERLINK("\\10.12.11.20\TFO.FAIT.Share\E01_설치프로그램\안산 WMS 소스\tfo_wms (26)\tfo_wms\bin\x64\Release\de")</f>
        <v>\\10.12.11.20\TFO.FAIT.Share\E01_설치프로그램\안산 WMS 소스\tfo_wms (26)\tfo_wms\bin\x64\Release\de</v>
      </c>
    </row>
    <row r="3050" spans="1:1" x14ac:dyDescent="0.4">
      <c r="A3050" t="str">
        <f>HYPERLINK("\\10.12.11.20\TFO.FAIT.Share\E01_설치프로그램\안산 WMS 소스\tfo_wms (26)\tfo_wms\bin\x64\Release\es")</f>
        <v>\\10.12.11.20\TFO.FAIT.Share\E01_설치프로그램\안산 WMS 소스\tfo_wms (26)\tfo_wms\bin\x64\Release\es</v>
      </c>
    </row>
    <row r="3051" spans="1:1" x14ac:dyDescent="0.4">
      <c r="A3051" t="str">
        <f>HYPERLINK("\\10.12.11.20\TFO.FAIT.Share\E01_설치프로그램\안산 WMS 소스\tfo_wms (26)\tfo_wms\bin\x64\Release\ja")</f>
        <v>\\10.12.11.20\TFO.FAIT.Share\E01_설치프로그램\안산 WMS 소스\tfo_wms (26)\tfo_wms\bin\x64\Release\ja</v>
      </c>
    </row>
    <row r="3052" spans="1:1" x14ac:dyDescent="0.4">
      <c r="A3052" t="str">
        <f>HYPERLINK("\\10.12.11.20\TFO.FAIT.Share\E01_설치프로그램\안산 WMS 소스\tfo_wms (26)\tfo_wms\bin\x64\Release\ru")</f>
        <v>\\10.12.11.20\TFO.FAIT.Share\E01_설치프로그램\안산 WMS 소스\tfo_wms (26)\tfo_wms\bin\x64\Release\ru</v>
      </c>
    </row>
    <row r="3053" spans="1:1" x14ac:dyDescent="0.4">
      <c r="A3053" t="str">
        <f>HYPERLINK("\\10.12.11.20\TFO.FAIT.Share\E01_설치프로그램\안산 WMS 소스\tfo_wms (26)\tfo_wms\bin\x86\Debug")</f>
        <v>\\10.12.11.20\TFO.FAIT.Share\E01_설치프로그램\안산 WMS 소스\tfo_wms (26)\tfo_wms\bin\x86\Debug</v>
      </c>
    </row>
    <row r="3054" spans="1:1" x14ac:dyDescent="0.4">
      <c r="A3054" t="str">
        <f>HYPERLINK("\\10.12.11.20\TFO.FAIT.Share\E01_설치프로그램\안산 WMS 소스\tfo_wms (26)\tfo_wms\bin\x86\Release")</f>
        <v>\\10.12.11.20\TFO.FAIT.Share\E01_설치프로그램\안산 WMS 소스\tfo_wms (26)\tfo_wms\bin\x86\Release</v>
      </c>
    </row>
    <row r="3055" spans="1:1" x14ac:dyDescent="0.4">
      <c r="A3055" t="str">
        <f>HYPERLINK("\\10.12.11.20\TFO.FAIT.Share\E01_설치프로그램\안산 WMS 소스\tfo_wms (26)\tfo_wms\bin\x86\Debug\de")</f>
        <v>\\10.12.11.20\TFO.FAIT.Share\E01_설치프로그램\안산 WMS 소스\tfo_wms (26)\tfo_wms\bin\x86\Debug\de</v>
      </c>
    </row>
    <row r="3056" spans="1:1" x14ac:dyDescent="0.4">
      <c r="A3056" t="str">
        <f>HYPERLINK("\\10.12.11.20\TFO.FAIT.Share\E01_설치프로그램\안산 WMS 소스\tfo_wms (26)\tfo_wms\bin\x86\Debug\es")</f>
        <v>\\10.12.11.20\TFO.FAIT.Share\E01_설치프로그램\안산 WMS 소스\tfo_wms (26)\tfo_wms\bin\x86\Debug\es</v>
      </c>
    </row>
    <row r="3057" spans="1:1" x14ac:dyDescent="0.4">
      <c r="A3057" t="str">
        <f>HYPERLINK("\\10.12.11.20\TFO.FAIT.Share\E01_설치프로그램\안산 WMS 소스\tfo_wms (26)\tfo_wms\bin\x86\Debug\ja")</f>
        <v>\\10.12.11.20\TFO.FAIT.Share\E01_설치프로그램\안산 WMS 소스\tfo_wms (26)\tfo_wms\bin\x86\Debug\ja</v>
      </c>
    </row>
    <row r="3058" spans="1:1" x14ac:dyDescent="0.4">
      <c r="A3058" t="str">
        <f>HYPERLINK("\\10.12.11.20\TFO.FAIT.Share\E01_설치프로그램\안산 WMS 소스\tfo_wms (26)\tfo_wms\bin\x86\Debug\LOG")</f>
        <v>\\10.12.11.20\TFO.FAIT.Share\E01_설치프로그램\안산 WMS 소스\tfo_wms (26)\tfo_wms\bin\x86\Debug\LOG</v>
      </c>
    </row>
    <row r="3059" spans="1:1" x14ac:dyDescent="0.4">
      <c r="A3059" t="str">
        <f>HYPERLINK("\\10.12.11.20\TFO.FAIT.Share\E01_설치프로그램\안산 WMS 소스\tfo_wms (26)\tfo_wms\bin\x86\Debug\ru")</f>
        <v>\\10.12.11.20\TFO.FAIT.Share\E01_설치프로그램\안산 WMS 소스\tfo_wms (26)\tfo_wms\bin\x86\Debug\ru</v>
      </c>
    </row>
    <row r="3060" spans="1:1" x14ac:dyDescent="0.4">
      <c r="A3060" t="str">
        <f>HYPERLINK("\\10.12.11.20\TFO.FAIT.Share\E01_설치프로그램\안산 WMS 소스\tfo_wms (26)\tfo_wms\bin\x86\Debug\LOG\Data_Log")</f>
        <v>\\10.12.11.20\TFO.FAIT.Share\E01_설치프로그램\안산 WMS 소스\tfo_wms (26)\tfo_wms\bin\x86\Debug\LOG\Data_Log</v>
      </c>
    </row>
    <row r="3061" spans="1:1" x14ac:dyDescent="0.4">
      <c r="A3061" t="str">
        <f>HYPERLINK("\\10.12.11.20\TFO.FAIT.Share\E01_설치프로그램\안산 WMS 소스\tfo_wms (26)\tfo_wms\bin\x86\Debug\LOG\Data_Log\2018")</f>
        <v>\\10.12.11.20\TFO.FAIT.Share\E01_설치프로그램\안산 WMS 소스\tfo_wms (26)\tfo_wms\bin\x86\Debug\LOG\Data_Log\2018</v>
      </c>
    </row>
    <row r="3062" spans="1:1" x14ac:dyDescent="0.4">
      <c r="A3062" t="str">
        <f>HYPERLINK("\\10.12.11.20\TFO.FAIT.Share\E01_설치프로그램\안산 WMS 소스\tfo_wms (26)\tfo_wms\bin\x86\Debug\LOG\Data_Log\2018\09")</f>
        <v>\\10.12.11.20\TFO.FAIT.Share\E01_설치프로그램\안산 WMS 소스\tfo_wms (26)\tfo_wms\bin\x86\Debug\LOG\Data_Log\2018\09</v>
      </c>
    </row>
    <row r="3063" spans="1:1" x14ac:dyDescent="0.4">
      <c r="A3063" t="str">
        <f>HYPERLINK("\\10.12.11.20\TFO.FAIT.Share\E01_설치프로그램\안산 WMS 소스\tfo_wms (26)\tfo_wms\bin\x86\Release\de")</f>
        <v>\\10.12.11.20\TFO.FAIT.Share\E01_설치프로그램\안산 WMS 소스\tfo_wms (26)\tfo_wms\bin\x86\Release\de</v>
      </c>
    </row>
    <row r="3064" spans="1:1" x14ac:dyDescent="0.4">
      <c r="A3064" t="str">
        <f>HYPERLINK("\\10.12.11.20\TFO.FAIT.Share\E01_설치프로그램\안산 WMS 소스\tfo_wms (26)\tfo_wms\bin\x86\Release\es")</f>
        <v>\\10.12.11.20\TFO.FAIT.Share\E01_설치프로그램\안산 WMS 소스\tfo_wms (26)\tfo_wms\bin\x86\Release\es</v>
      </c>
    </row>
    <row r="3065" spans="1:1" x14ac:dyDescent="0.4">
      <c r="A3065" t="str">
        <f>HYPERLINK("\\10.12.11.20\TFO.FAIT.Share\E01_설치프로그램\안산 WMS 소스\tfo_wms (26)\tfo_wms\bin\x86\Release\ja")</f>
        <v>\\10.12.11.20\TFO.FAIT.Share\E01_설치프로그램\안산 WMS 소스\tfo_wms (26)\tfo_wms\bin\x86\Release\ja</v>
      </c>
    </row>
    <row r="3066" spans="1:1" x14ac:dyDescent="0.4">
      <c r="A3066" t="str">
        <f>HYPERLINK("\\10.12.11.20\TFO.FAIT.Share\E01_설치프로그램\안산 WMS 소스\tfo_wms (26)\tfo_wms\bin\x86\Release\ru")</f>
        <v>\\10.12.11.20\TFO.FAIT.Share\E01_설치프로그램\안산 WMS 소스\tfo_wms (26)\tfo_wms\bin\x86\Release\ru</v>
      </c>
    </row>
    <row r="3067" spans="1:1" x14ac:dyDescent="0.4">
      <c r="A3067" t="str">
        <f>HYPERLINK("\\10.12.11.20\TFO.FAIT.Share\E01_설치프로그램\안산 WMS 소스\tfo_wms (26)\tfo_wms\Form\0.System")</f>
        <v>\\10.12.11.20\TFO.FAIT.Share\E01_설치프로그램\안산 WMS 소스\tfo_wms (26)\tfo_wms\Form\0.System</v>
      </c>
    </row>
    <row r="3068" spans="1:1" x14ac:dyDescent="0.4">
      <c r="A3068" t="str">
        <f>HYPERLINK("\\10.12.11.20\TFO.FAIT.Share\E01_설치프로그램\안산 WMS 소스\tfo_wms (26)\tfo_wms\Form\1.Base")</f>
        <v>\\10.12.11.20\TFO.FAIT.Share\E01_설치프로그램\안산 WMS 소스\tfo_wms (26)\tfo_wms\Form\1.Base</v>
      </c>
    </row>
    <row r="3069" spans="1:1" x14ac:dyDescent="0.4">
      <c r="A3069" t="str">
        <f>HYPERLINK("\\10.12.11.20\TFO.FAIT.Share\E01_설치프로그램\안산 WMS 소스\tfo_wms (26)\tfo_wms\Form\2.input")</f>
        <v>\\10.12.11.20\TFO.FAIT.Share\E01_설치프로그램\안산 WMS 소스\tfo_wms (26)\tfo_wms\Form\2.input</v>
      </c>
    </row>
    <row r="3070" spans="1:1" x14ac:dyDescent="0.4">
      <c r="A3070" t="str">
        <f>HYPERLINK("\\10.12.11.20\TFO.FAIT.Share\E01_설치프로그램\안산 WMS 소스\tfo_wms (26)\tfo_wms\Form\3.stock")</f>
        <v>\\10.12.11.20\TFO.FAIT.Share\E01_설치프로그램\안산 WMS 소스\tfo_wms (26)\tfo_wms\Form\3.stock</v>
      </c>
    </row>
    <row r="3071" spans="1:1" x14ac:dyDescent="0.4">
      <c r="A3071" t="str">
        <f>HYPERLINK("\\10.12.11.20\TFO.FAIT.Share\E01_설치프로그램\안산 WMS 소스\tfo_wms (26)\tfo_wms\Form\4.output")</f>
        <v>\\10.12.11.20\TFO.FAIT.Share\E01_설치프로그램\안산 WMS 소스\tfo_wms (26)\tfo_wms\Form\4.output</v>
      </c>
    </row>
    <row r="3072" spans="1:1" x14ac:dyDescent="0.4">
      <c r="A3072" t="str">
        <f>HYPERLINK("\\10.12.11.20\TFO.FAIT.Share\E01_설치프로그램\안산 WMS 소스\tfo_wms (26)\tfo_wms\Form\5.reportt")</f>
        <v>\\10.12.11.20\TFO.FAIT.Share\E01_설치프로그램\안산 WMS 소스\tfo_wms (26)\tfo_wms\Form\5.reportt</v>
      </c>
    </row>
    <row r="3073" spans="1:1" x14ac:dyDescent="0.4">
      <c r="A3073" t="str">
        <f>HYPERLINK("\\10.12.11.20\TFO.FAIT.Share\E01_설치프로그램\안산 WMS 소스\tfo_wms (26)\tfo_wms\Form\6.etc")</f>
        <v>\\10.12.11.20\TFO.FAIT.Share\E01_설치프로그램\안산 WMS 소스\tfo_wms (26)\tfo_wms\Form\6.etc</v>
      </c>
    </row>
    <row r="3074" spans="1:1" x14ac:dyDescent="0.4">
      <c r="A3074" t="str">
        <f>HYPERLINK("\\10.12.11.20\TFO.FAIT.Share\E01_설치프로그램\안산 WMS 소스\tfo_wms (26)\tfo_wms\obj\Debug")</f>
        <v>\\10.12.11.20\TFO.FAIT.Share\E01_설치프로그램\안산 WMS 소스\tfo_wms (26)\tfo_wms\obj\Debug</v>
      </c>
    </row>
    <row r="3075" spans="1:1" x14ac:dyDescent="0.4">
      <c r="A3075" t="str">
        <f>HYPERLINK("\\10.12.11.20\TFO.FAIT.Share\E01_설치프로그램\안산 WMS 소스\tfo_wms (26)\tfo_wms\obj\Release")</f>
        <v>\\10.12.11.20\TFO.FAIT.Share\E01_설치프로그램\안산 WMS 소스\tfo_wms (26)\tfo_wms\obj\Release</v>
      </c>
    </row>
    <row r="3076" spans="1:1" x14ac:dyDescent="0.4">
      <c r="A3076" t="str">
        <f>HYPERLINK("\\10.12.11.20\TFO.FAIT.Share\E01_설치프로그램\안산 WMS 소스\tfo_wms (26)\tfo_wms\obj\x64")</f>
        <v>\\10.12.11.20\TFO.FAIT.Share\E01_설치프로그램\안산 WMS 소스\tfo_wms (26)\tfo_wms\obj\x64</v>
      </c>
    </row>
    <row r="3077" spans="1:1" x14ac:dyDescent="0.4">
      <c r="A3077" t="str">
        <f>HYPERLINK("\\10.12.11.20\TFO.FAIT.Share\E01_설치프로그램\안산 WMS 소스\tfo_wms (26)\tfo_wms\obj\x86")</f>
        <v>\\10.12.11.20\TFO.FAIT.Share\E01_설치프로그램\안산 WMS 소스\tfo_wms (26)\tfo_wms\obj\x86</v>
      </c>
    </row>
    <row r="3078" spans="1:1" x14ac:dyDescent="0.4">
      <c r="A3078" t="str">
        <f>HYPERLINK("\\10.12.11.20\TFO.FAIT.Share\E01_설치프로그램\안산 WMS 소스\tfo_wms (26)\tfo_wms\obj\Debug\TempPE")</f>
        <v>\\10.12.11.20\TFO.FAIT.Share\E01_설치프로그램\안산 WMS 소스\tfo_wms (26)\tfo_wms\obj\Debug\TempPE</v>
      </c>
    </row>
    <row r="3079" spans="1:1" x14ac:dyDescent="0.4">
      <c r="A3079" t="str">
        <f>HYPERLINK("\\10.12.11.20\TFO.FAIT.Share\E01_설치프로그램\안산 WMS 소스\tfo_wms (26)\tfo_wms\obj\Release\TempPE")</f>
        <v>\\10.12.11.20\TFO.FAIT.Share\E01_설치프로그램\안산 WMS 소스\tfo_wms (26)\tfo_wms\obj\Release\TempPE</v>
      </c>
    </row>
    <row r="3080" spans="1:1" x14ac:dyDescent="0.4">
      <c r="A3080" t="str">
        <f>HYPERLINK("\\10.12.11.20\TFO.FAIT.Share\E01_설치프로그램\안산 WMS 소스\tfo_wms (26)\tfo_wms\obj\x64\Debug")</f>
        <v>\\10.12.11.20\TFO.FAIT.Share\E01_설치프로그램\안산 WMS 소스\tfo_wms (26)\tfo_wms\obj\x64\Debug</v>
      </c>
    </row>
    <row r="3081" spans="1:1" x14ac:dyDescent="0.4">
      <c r="A3081" t="str">
        <f>HYPERLINK("\\10.12.11.20\TFO.FAIT.Share\E01_설치프로그램\안산 WMS 소스\tfo_wms (26)\tfo_wms\obj\x64\Release")</f>
        <v>\\10.12.11.20\TFO.FAIT.Share\E01_설치프로그램\안산 WMS 소스\tfo_wms (26)\tfo_wms\obj\x64\Release</v>
      </c>
    </row>
    <row r="3082" spans="1:1" x14ac:dyDescent="0.4">
      <c r="A3082" t="str">
        <f>HYPERLINK("\\10.12.11.20\TFO.FAIT.Share\E01_설치프로그램\안산 WMS 소스\tfo_wms (26)\tfo_wms\obj\x64\Debug\TempPE")</f>
        <v>\\10.12.11.20\TFO.FAIT.Share\E01_설치프로그램\안산 WMS 소스\tfo_wms (26)\tfo_wms\obj\x64\Debug\TempPE</v>
      </c>
    </row>
    <row r="3083" spans="1:1" x14ac:dyDescent="0.4">
      <c r="A3083" t="str">
        <f>HYPERLINK("\\10.12.11.20\TFO.FAIT.Share\E01_설치프로그램\안산 WMS 소스\tfo_wms (26)\tfo_wms\obj\x64\Release\TempPE")</f>
        <v>\\10.12.11.20\TFO.FAIT.Share\E01_설치프로그램\안산 WMS 소스\tfo_wms (26)\tfo_wms\obj\x64\Release\TempPE</v>
      </c>
    </row>
    <row r="3084" spans="1:1" x14ac:dyDescent="0.4">
      <c r="A3084" t="str">
        <f>HYPERLINK("\\10.12.11.20\TFO.FAIT.Share\E01_설치프로그램\안산 WMS 소스\tfo_wms (26)\tfo_wms\obj\x86\Debug")</f>
        <v>\\10.12.11.20\TFO.FAIT.Share\E01_설치프로그램\안산 WMS 소스\tfo_wms (26)\tfo_wms\obj\x86\Debug</v>
      </c>
    </row>
    <row r="3085" spans="1:1" x14ac:dyDescent="0.4">
      <c r="A3085" t="str">
        <f>HYPERLINK("\\10.12.11.20\TFO.FAIT.Share\E01_설치프로그램\안산 WMS 소스\tfo_wms (26)\tfo_wms\obj\x86\Release")</f>
        <v>\\10.12.11.20\TFO.FAIT.Share\E01_설치프로그램\안산 WMS 소스\tfo_wms (26)\tfo_wms\obj\x86\Release</v>
      </c>
    </row>
    <row r="3086" spans="1:1" x14ac:dyDescent="0.4">
      <c r="A3086" t="str">
        <f>HYPERLINK("\\10.12.11.20\TFO.FAIT.Share\E01_설치프로그램\안산 WMS 소스\tfo_wms (26)\tfo_wms\obj\x86\Debug\TempPE")</f>
        <v>\\10.12.11.20\TFO.FAIT.Share\E01_설치프로그램\안산 WMS 소스\tfo_wms (26)\tfo_wms\obj\x86\Debug\TempPE</v>
      </c>
    </row>
    <row r="3087" spans="1:1" x14ac:dyDescent="0.4">
      <c r="A3087" t="str">
        <f>HYPERLINK("\\10.12.11.20\TFO.FAIT.Share\E01_설치프로그램\안산 WMS 소스\tfo_wms (26)\tfo_wms\obj\x86\Release\TempPE")</f>
        <v>\\10.12.11.20\TFO.FAIT.Share\E01_설치프로그램\안산 WMS 소스\tfo_wms (26)\tfo_wms\obj\x86\Release\TempPE</v>
      </c>
    </row>
    <row r="3088" spans="1:1" x14ac:dyDescent="0.4">
      <c r="A3088" t="str">
        <f>HYPERLINK("\\10.12.11.20\TFO.FAIT.Share\E01_설치프로그램\안산 WMS 소스\tfo_wms (26)\tfo_wms\Properties\DataSources")</f>
        <v>\\10.12.11.20\TFO.FAIT.Share\E01_설치프로그램\안산 WMS 소스\tfo_wms (26)\tfo_wms\Properties\DataSources</v>
      </c>
    </row>
    <row r="3089" spans="1:1" x14ac:dyDescent="0.4">
      <c r="A3089" t="str">
        <f>HYPERLINK("\\10.12.11.20\TFO.FAIT.Share\E01_설치프로그램\안산원부자재 WMS\TFOWMS")</f>
        <v>\\10.12.11.20\TFO.FAIT.Share\E01_설치프로그램\안산원부자재 WMS\TFOWMS</v>
      </c>
    </row>
    <row r="3090" spans="1:1" x14ac:dyDescent="0.4">
      <c r="A3090" t="str">
        <f>HYPERLINK("\\10.12.11.20\TFO.FAIT.Share\E01_설치프로그램\오라클클라이언트 12c\winx64_12201_client")</f>
        <v>\\10.12.11.20\TFO.FAIT.Share\E01_설치프로그램\오라클클라이언트 12c\winx64_12201_client</v>
      </c>
    </row>
    <row r="3091" spans="1:1" x14ac:dyDescent="0.4">
      <c r="A3091" t="str">
        <f>HYPERLINK("\\10.12.11.20\TFO.FAIT.Share\E01_설치프로그램\오라클클라이언트 12c\winx64_12201_database")</f>
        <v>\\10.12.11.20\TFO.FAIT.Share\E01_설치프로그램\오라클클라이언트 12c\winx64_12201_database</v>
      </c>
    </row>
    <row r="3092" spans="1:1" x14ac:dyDescent="0.4">
      <c r="A3092" t="str">
        <f>HYPERLINK("\\10.12.11.20\TFO.FAIT.Share\E01_설치프로그램\오라클클라이언트 12c\winx64_12201_client\client")</f>
        <v>\\10.12.11.20\TFO.FAIT.Share\E01_설치프로그램\오라클클라이언트 12c\winx64_12201_client\client</v>
      </c>
    </row>
    <row r="3093" spans="1:1" x14ac:dyDescent="0.4">
      <c r="A3093" t="str">
        <f>HYPERLINK("\\10.12.11.20\TFO.FAIT.Share\E01_설치프로그램\오라클클라이언트 12c\winx64_12201_client\client\install")</f>
        <v>\\10.12.11.20\TFO.FAIT.Share\E01_설치프로그램\오라클클라이언트 12c\winx64_12201_client\client\install</v>
      </c>
    </row>
    <row r="3094" spans="1:1" x14ac:dyDescent="0.4">
      <c r="A3094" t="str">
        <f>HYPERLINK("\\10.12.11.20\TFO.FAIT.Share\E01_설치프로그램\오라클클라이언트 12c\winx64_12201_client\client\response")</f>
        <v>\\10.12.11.20\TFO.FAIT.Share\E01_설치프로그램\오라클클라이언트 12c\winx64_12201_client\client\response</v>
      </c>
    </row>
    <row r="3095" spans="1:1" x14ac:dyDescent="0.4">
      <c r="A3095" t="str">
        <f>HYPERLINK("\\10.12.11.20\TFO.FAIT.Share\E01_설치프로그램\오라클클라이언트 12c\winx64_12201_client\client\stage")</f>
        <v>\\10.12.11.20\TFO.FAIT.Share\E01_설치프로그램\오라클클라이언트 12c\winx64_12201_client\client\stage</v>
      </c>
    </row>
    <row r="3096" spans="1:1" x14ac:dyDescent="0.4">
      <c r="A3096" t="str">
        <f>HYPERLINK("\\10.12.11.20\TFO.FAIT.Share\E01_설치프로그램\오라클클라이언트 12c\winx64_12201_client\client\install\access")</f>
        <v>\\10.12.11.20\TFO.FAIT.Share\E01_설치프로그램\오라클클라이언트 12c\winx64_12201_client\client\install\access</v>
      </c>
    </row>
    <row r="3097" spans="1:1" x14ac:dyDescent="0.4">
      <c r="A3097" t="str">
        <f>HYPERLINK("\\10.12.11.20\TFO.FAIT.Share\E01_설치프로그램\오라클클라이언트 12c\winx64_12201_client\client\install\images")</f>
        <v>\\10.12.11.20\TFO.FAIT.Share\E01_설치프로그램\오라클클라이언트 12c\winx64_12201_client\client\install\images</v>
      </c>
    </row>
    <row r="3098" spans="1:1" x14ac:dyDescent="0.4">
      <c r="A3098" t="str">
        <f>HYPERLINK("\\10.12.11.20\TFO.FAIT.Share\E01_설치프로그램\오라클클라이언트 12c\winx64_12201_client\client\install\resource")</f>
        <v>\\10.12.11.20\TFO.FAIT.Share\E01_설치프로그램\오라클클라이언트 12c\winx64_12201_client\client\install\resource</v>
      </c>
    </row>
    <row r="3099" spans="1:1" x14ac:dyDescent="0.4">
      <c r="A3099" t="str">
        <f>HYPERLINK("\\10.12.11.20\TFO.FAIT.Share\E01_설치프로그램\오라클클라이언트 12c\winx64_12201_client\client\install\access\jdk")</f>
        <v>\\10.12.11.20\TFO.FAIT.Share\E01_설치프로그램\오라클클라이언트 12c\winx64_12201_client\client\install\access\jdk</v>
      </c>
    </row>
    <row r="3100" spans="1:1" x14ac:dyDescent="0.4">
      <c r="A3100" t="str">
        <f>HYPERLINK("\\10.12.11.20\TFO.FAIT.Share\E01_설치프로그램\오라클클라이언트 12c\winx64_12201_client\client\install\access\jdk\jre")</f>
        <v>\\10.12.11.20\TFO.FAIT.Share\E01_설치프로그램\오라클클라이언트 12c\winx64_12201_client\client\install\access\jdk\jre</v>
      </c>
    </row>
    <row r="3101" spans="1:1" x14ac:dyDescent="0.4">
      <c r="A3101" t="str">
        <f>HYPERLINK("\\10.12.11.20\TFO.FAIT.Share\E01_설치프로그램\오라클클라이언트 12c\winx64_12201_client\client\install\access\jdk\jre\bin")</f>
        <v>\\10.12.11.20\TFO.FAIT.Share\E01_설치프로그램\오라클클라이언트 12c\winx64_12201_client\client\install\access\jdk\jre\bin</v>
      </c>
    </row>
    <row r="3102" spans="1:1" x14ac:dyDescent="0.4">
      <c r="A3102" t="str">
        <f>HYPERLINK("\\10.12.11.20\TFO.FAIT.Share\E01_설치프로그램\오라클클라이언트 12c\winx64_12201_client\client\install\access\jdk\jre\lib")</f>
        <v>\\10.12.11.20\TFO.FAIT.Share\E01_설치프로그램\오라클클라이언트 12c\winx64_12201_client\client\install\access\jdk\jre\lib</v>
      </c>
    </row>
    <row r="3103" spans="1:1" x14ac:dyDescent="0.4">
      <c r="A3103" t="str">
        <f>HYPERLINK("\\10.12.11.20\TFO.FAIT.Share\E01_설치프로그램\오라클클라이언트 12c\winx64_12201_client\client\install\access\jdk\jre\lib\ext")</f>
        <v>\\10.12.11.20\TFO.FAIT.Share\E01_설치프로그램\오라클클라이언트 12c\winx64_12201_client\client\install\access\jdk\jre\lib\ext</v>
      </c>
    </row>
    <row r="3104" spans="1:1" x14ac:dyDescent="0.4">
      <c r="A3104" t="str">
        <f>HYPERLINK("\\10.12.11.20\TFO.FAIT.Share\E01_설치프로그램\오라클클라이언트 12c\winx64_12201_client\client\stage\Actions")</f>
        <v>\\10.12.11.20\TFO.FAIT.Share\E01_설치프로그램\오라클클라이언트 12c\winx64_12201_client\client\stage\Actions</v>
      </c>
    </row>
    <row r="3105" spans="1:1" x14ac:dyDescent="0.4">
      <c r="A3105" t="str">
        <f>HYPERLINK("\\10.12.11.20\TFO.FAIT.Share\E01_설치프로그램\오라클클라이언트 12c\winx64_12201_client\client\stage\ComponentList")</f>
        <v>\\10.12.11.20\TFO.FAIT.Share\E01_설치프로그램\오라클클라이언트 12c\winx64_12201_client\client\stage\ComponentList</v>
      </c>
    </row>
    <row r="3106" spans="1:1" x14ac:dyDescent="0.4">
      <c r="A3106" t="str">
        <f>HYPERLINK("\\10.12.11.20\TFO.FAIT.Share\E01_설치프로그램\오라클클라이언트 12c\winx64_12201_client\client\stage\Components")</f>
        <v>\\10.12.11.20\TFO.FAIT.Share\E01_설치프로그램\오라클클라이언트 12c\winx64_12201_client\client\stage\Components</v>
      </c>
    </row>
    <row r="3107" spans="1:1" x14ac:dyDescent="0.4">
      <c r="A3107" t="str">
        <f>HYPERLINK("\\10.12.11.20\TFO.FAIT.Share\E01_설치프로그램\오라클클라이언트 12c\winx64_12201_client\client\stage\cvu")</f>
        <v>\\10.12.11.20\TFO.FAIT.Share\E01_설치프로그램\오라클클라이언트 12c\winx64_12201_client\client\stage\cvu</v>
      </c>
    </row>
    <row r="3108" spans="1:1" x14ac:dyDescent="0.4">
      <c r="A3108" t="str">
        <f>HYPERLINK("\\10.12.11.20\TFO.FAIT.Share\E01_설치프로그램\오라클클라이언트 12c\winx64_12201_client\client\stage\Dialogs")</f>
        <v>\\10.12.11.20\TFO.FAIT.Share\E01_설치프로그램\오라클클라이언트 12c\winx64_12201_client\client\stage\Dialogs</v>
      </c>
    </row>
    <row r="3109" spans="1:1" x14ac:dyDescent="0.4">
      <c r="A3109" t="str">
        <f>HYPERLINK("\\10.12.11.20\TFO.FAIT.Share\E01_설치프로그램\오라클클라이언트 12c\winx64_12201_client\client\stage\ext")</f>
        <v>\\10.12.11.20\TFO.FAIT.Share\E01_설치프로그램\오라클클라이언트 12c\winx64_12201_client\client\stage\ext</v>
      </c>
    </row>
    <row r="3110" spans="1:1" x14ac:dyDescent="0.4">
      <c r="A3110" t="str">
        <f>HYPERLINK("\\10.12.11.20\TFO.FAIT.Share\E01_설치프로그램\오라클클라이언트 12c\winx64_12201_client\client\stage\fastcopy")</f>
        <v>\\10.12.11.20\TFO.FAIT.Share\E01_설치프로그램\오라클클라이언트 12c\winx64_12201_client\client\stage\fastcopy</v>
      </c>
    </row>
    <row r="3111" spans="1:1" x14ac:dyDescent="0.4">
      <c r="A3111" t="str">
        <f>HYPERLINK("\\10.12.11.20\TFO.FAIT.Share\E01_설치프로그램\오라클클라이언트 12c\winx64_12201_client\client\stage\globalvariables")</f>
        <v>\\10.12.11.20\TFO.FAIT.Share\E01_설치프로그램\오라클클라이언트 12c\winx64_12201_client\client\stage\globalvariables</v>
      </c>
    </row>
    <row r="3112" spans="1:1" x14ac:dyDescent="0.4">
      <c r="A3112" t="str">
        <f>HYPERLINK("\\10.12.11.20\TFO.FAIT.Share\E01_설치프로그램\오라클클라이언트 12c\winx64_12201_client\client\stage\properties")</f>
        <v>\\10.12.11.20\TFO.FAIT.Share\E01_설치프로그램\오라클클라이언트 12c\winx64_12201_client\client\stage\properties</v>
      </c>
    </row>
    <row r="3113" spans="1:1" x14ac:dyDescent="0.4">
      <c r="A3113" t="str">
        <f>HYPERLINK("\\10.12.11.20\TFO.FAIT.Share\E01_설치프로그램\오라클클라이언트 12c\winx64_12201_client\client\stage\Queries")</f>
        <v>\\10.12.11.20\TFO.FAIT.Share\E01_설치프로그램\오라클클라이언트 12c\winx64_12201_client\client\stage\Queries</v>
      </c>
    </row>
    <row r="3114" spans="1:1" x14ac:dyDescent="0.4">
      <c r="A3114" t="str">
        <f>HYPERLINK("\\10.12.11.20\TFO.FAIT.Share\E01_설치프로그램\오라클클라이언트 12c\winx64_12201_client\client\stage\sizes")</f>
        <v>\\10.12.11.20\TFO.FAIT.Share\E01_설치프로그램\오라클클라이언트 12c\winx64_12201_client\client\stage\sizes</v>
      </c>
    </row>
    <row r="3115" spans="1:1" x14ac:dyDescent="0.4">
      <c r="A3115" t="str">
        <f>HYPERLINK("\\10.12.11.20\TFO.FAIT.Share\E01_설치프로그램\오라클클라이언트 12c\winx64_12201_client\client\stage\Actions\aclActions")</f>
        <v>\\10.12.11.20\TFO.FAIT.Share\E01_설치프로그램\오라클클라이언트 12c\winx64_12201_client\client\stage\Actions\aclActions</v>
      </c>
    </row>
    <row r="3116" spans="1:1" x14ac:dyDescent="0.4">
      <c r="A3116" t="str">
        <f>HYPERLINK("\\10.12.11.20\TFO.FAIT.Share\E01_설치프로그램\오라클클라이언트 12c\winx64_12201_client\client\stage\Actions\clusterActions")</f>
        <v>\\10.12.11.20\TFO.FAIT.Share\E01_설치프로그램\오라클클라이언트 12c\winx64_12201_client\client\stage\Actions\clusterActions</v>
      </c>
    </row>
    <row r="3117" spans="1:1" x14ac:dyDescent="0.4">
      <c r="A3117" t="str">
        <f>HYPERLINK("\\10.12.11.20\TFO.FAIT.Share\E01_설치프로그램\오라클클라이언트 12c\winx64_12201_client\client\stage\Actions\customFileActions")</f>
        <v>\\10.12.11.20\TFO.FAIT.Share\E01_설치프로그램\오라클클라이언트 12c\winx64_12201_client\client\stage\Actions\customFileActions</v>
      </c>
    </row>
    <row r="3118" spans="1:1" x14ac:dyDescent="0.4">
      <c r="A3118" t="str">
        <f>HYPERLINK("\\10.12.11.20\TFO.FAIT.Share\E01_설치프로그램\오라클클라이언트 12c\winx64_12201_client\client\stage\Actions\dbActions")</f>
        <v>\\10.12.11.20\TFO.FAIT.Share\E01_설치프로그램\오라클클라이언트 12c\winx64_12201_client\client\stage\Actions\dbActions</v>
      </c>
    </row>
    <row r="3119" spans="1:1" x14ac:dyDescent="0.4">
      <c r="A3119" t="str">
        <f>HYPERLINK("\\10.12.11.20\TFO.FAIT.Share\E01_설치프로그램\오라클클라이언트 12c\winx64_12201_client\client\stage\Actions\docActionLib")</f>
        <v>\\10.12.11.20\TFO.FAIT.Share\E01_설치프로그램\오라클클라이언트 12c\winx64_12201_client\client\stage\Actions\docActionLib</v>
      </c>
    </row>
    <row r="3120" spans="1:1" x14ac:dyDescent="0.4">
      <c r="A3120" t="str">
        <f>HYPERLINK("\\10.12.11.20\TFO.FAIT.Share\E01_설치프로그램\오라클클라이언트 12c\winx64_12201_client\client\stage\Actions\fileActions")</f>
        <v>\\10.12.11.20\TFO.FAIT.Share\E01_설치프로그램\오라클클라이언트 12c\winx64_12201_client\client\stage\Actions\fileActions</v>
      </c>
    </row>
    <row r="3121" spans="1:1" x14ac:dyDescent="0.4">
      <c r="A3121" t="str">
        <f>HYPERLINK("\\10.12.11.20\TFO.FAIT.Share\E01_설치프로그램\오라클클라이언트 12c\winx64_12201_client\client\stage\Actions\generalActions")</f>
        <v>\\10.12.11.20\TFO.FAIT.Share\E01_설치프로그램\오라클클라이언트 12c\winx64_12201_client\client\stage\Actions\generalActions</v>
      </c>
    </row>
    <row r="3122" spans="1:1" x14ac:dyDescent="0.4">
      <c r="A3122" t="str">
        <f>HYPERLINK("\\10.12.11.20\TFO.FAIT.Share\E01_설치프로그램\오라클클라이언트 12c\winx64_12201_client\client\stage\Actions\jarActions")</f>
        <v>\\10.12.11.20\TFO.FAIT.Share\E01_설치프로그램\오라클클라이언트 12c\winx64_12201_client\client\stage\Actions\jarActions</v>
      </c>
    </row>
    <row r="3123" spans="1:1" x14ac:dyDescent="0.4">
      <c r="A3123" t="str">
        <f>HYPERLINK("\\10.12.11.20\TFO.FAIT.Share\E01_설치프로그램\오라클클라이언트 12c\winx64_12201_client\client\stage\Actions\launchPadActions")</f>
        <v>\\10.12.11.20\TFO.FAIT.Share\E01_설치프로그램\오라클클라이언트 12c\winx64_12201_client\client\stage\Actions\launchPadActions</v>
      </c>
    </row>
    <row r="3124" spans="1:1" x14ac:dyDescent="0.4">
      <c r="A3124" t="str">
        <f>HYPERLINK("\\10.12.11.20\TFO.FAIT.Share\E01_설치프로그램\오라클클라이언트 12c\winx64_12201_client\client\stage\Actions\ntActionLib")</f>
        <v>\\10.12.11.20\TFO.FAIT.Share\E01_설치프로그램\오라클클라이언트 12c\winx64_12201_client\client\stage\Actions\ntActionLib</v>
      </c>
    </row>
    <row r="3125" spans="1:1" x14ac:dyDescent="0.4">
      <c r="A3125" t="str">
        <f>HYPERLINK("\\10.12.11.20\TFO.FAIT.Share\E01_설치프로그램\오라클클라이언트 12c\winx64_12201_client\client\stage\Actions\ntCrsActionLib")</f>
        <v>\\10.12.11.20\TFO.FAIT.Share\E01_설치프로그램\오라클클라이언트 12c\winx64_12201_client\client\stage\Actions\ntCrsActionLib</v>
      </c>
    </row>
    <row r="3126" spans="1:1" x14ac:dyDescent="0.4">
      <c r="A3126" t="str">
        <f>HYPERLINK("\\10.12.11.20\TFO.FAIT.Share\E01_설치프로그램\오라클클라이언트 12c\winx64_12201_client\client\stage\Actions\ntGrpActionLib")</f>
        <v>\\10.12.11.20\TFO.FAIT.Share\E01_설치프로그램\오라클클라이언트 12c\winx64_12201_client\client\stage\Actions\ntGrpActionLib</v>
      </c>
    </row>
    <row r="3127" spans="1:1" x14ac:dyDescent="0.4">
      <c r="A3127" t="str">
        <f>HYPERLINK("\\10.12.11.20\TFO.FAIT.Share\E01_설치프로그램\오라클클라이언트 12c\winx64_12201_client\client\stage\Actions\ntServicesActions")</f>
        <v>\\10.12.11.20\TFO.FAIT.Share\E01_설치프로그램\오라클클라이언트 12c\winx64_12201_client\client\stage\Actions\ntServicesActions</v>
      </c>
    </row>
    <row r="3128" spans="1:1" x14ac:dyDescent="0.4">
      <c r="A3128" t="str">
        <f>HYPERLINK("\\10.12.11.20\TFO.FAIT.Share\E01_설치프로그램\오라클클라이언트 12c\winx64_12201_client\client\stage\Actions\ntw32FoldersActions")</f>
        <v>\\10.12.11.20\TFO.FAIT.Share\E01_설치프로그램\오라클클라이언트 12c\winx64_12201_client\client\stage\Actions\ntw32FoldersActions</v>
      </c>
    </row>
    <row r="3129" spans="1:1" x14ac:dyDescent="0.4">
      <c r="A3129" t="str">
        <f>HYPERLINK("\\10.12.11.20\TFO.FAIT.Share\E01_설치프로그램\오라클클라이언트 12c\winx64_12201_client\client\stage\Actions\oradim")</f>
        <v>\\10.12.11.20\TFO.FAIT.Share\E01_설치프로그램\오라클클라이언트 12c\winx64_12201_client\client\stage\Actions\oradim</v>
      </c>
    </row>
    <row r="3130" spans="1:1" x14ac:dyDescent="0.4">
      <c r="A3130" t="str">
        <f>HYPERLINK("\\10.12.11.20\TFO.FAIT.Share\E01_설치프로그램\오라클클라이언트 12c\winx64_12201_client\client\stage\Actions\Regsvr32ActionsLib")</f>
        <v>\\10.12.11.20\TFO.FAIT.Share\E01_설치프로그램\오라클클라이언트 12c\winx64_12201_client\client\stage\Actions\Regsvr32ActionsLib</v>
      </c>
    </row>
    <row r="3131" spans="1:1" x14ac:dyDescent="0.4">
      <c r="A3131" t="str">
        <f>HYPERLINK("\\10.12.11.20\TFO.FAIT.Share\E01_설치프로그램\오라클클라이언트 12c\winx64_12201_client\client\stage\Actions\rgsActions")</f>
        <v>\\10.12.11.20\TFO.FAIT.Share\E01_설치프로그램\오라클클라이언트 12c\winx64_12201_client\client\stage\Actions\rgsActions</v>
      </c>
    </row>
    <row r="3132" spans="1:1" x14ac:dyDescent="0.4">
      <c r="A3132" t="str">
        <f>HYPERLINK("\\10.12.11.20\TFO.FAIT.Share\E01_설치프로그램\오라클클라이언트 12c\winx64_12201_client\client\stage\Actions\ServiceProcessActions")</f>
        <v>\\10.12.11.20\TFO.FAIT.Share\E01_설치프로그램\오라클클라이언트 12c\winx64_12201_client\client\stage\Actions\ServiceProcessActions</v>
      </c>
    </row>
    <row r="3133" spans="1:1" x14ac:dyDescent="0.4">
      <c r="A3133" t="str">
        <f>HYPERLINK("\\10.12.11.20\TFO.FAIT.Share\E01_설치프로그램\오라클클라이언트 12c\winx64_12201_client\client\stage\Actions\SpawnActions")</f>
        <v>\\10.12.11.20\TFO.FAIT.Share\E01_설치프로그램\오라클클라이언트 12c\winx64_12201_client\client\stage\Actions\SpawnActions</v>
      </c>
    </row>
    <row r="3134" spans="1:1" x14ac:dyDescent="0.4">
      <c r="A3134" t="str">
        <f>HYPERLINK("\\10.12.11.20\TFO.FAIT.Share\E01_설치프로그램\오라클클라이언트 12c\winx64_12201_client\client\stage\Actions\textFileActions")</f>
        <v>\\10.12.11.20\TFO.FAIT.Share\E01_설치프로그램\오라클클라이언트 12c\winx64_12201_client\client\stage\Actions\textFileActions</v>
      </c>
    </row>
    <row r="3135" spans="1:1" x14ac:dyDescent="0.4">
      <c r="A3135" t="str">
        <f>HYPERLINK("\\10.12.11.20\TFO.FAIT.Share\E01_설치프로그램\오라클클라이언트 12c\winx64_12201_client\client\stage\Actions\unixActions")</f>
        <v>\\10.12.11.20\TFO.FAIT.Share\E01_설치프로그램\오라클클라이언트 12c\winx64_12201_client\client\stage\Actions\unixActions</v>
      </c>
    </row>
    <row r="3136" spans="1:1" x14ac:dyDescent="0.4">
      <c r="A3136" t="str">
        <f>HYPERLINK("\\10.12.11.20\TFO.FAIT.Share\E01_설치프로그램\오라클클라이언트 12c\winx64_12201_client\client\stage\Actions\w32OcxRegActions")</f>
        <v>\\10.12.11.20\TFO.FAIT.Share\E01_설치프로그램\오라클클라이언트 12c\winx64_12201_client\client\stage\Actions\w32OcxRegActions</v>
      </c>
    </row>
    <row r="3137" spans="1:1" x14ac:dyDescent="0.4">
      <c r="A3137" t="str">
        <f>HYPERLINK("\\10.12.11.20\TFO.FAIT.Share\E01_설치프로그램\오라클클라이언트 12c\winx64_12201_client\client\stage\Actions\w32RegActions")</f>
        <v>\\10.12.11.20\TFO.FAIT.Share\E01_설치프로그램\오라클클라이언트 12c\winx64_12201_client\client\stage\Actions\w32RegActions</v>
      </c>
    </row>
    <row r="3138" spans="1:1" x14ac:dyDescent="0.4">
      <c r="A3138" t="str">
        <f>HYPERLINK("\\10.12.11.20\TFO.FAIT.Share\E01_설치프로그램\오라클클라이언트 12c\winx64_12201_client\client\stage\Actions\WindowsActionLib")</f>
        <v>\\10.12.11.20\TFO.FAIT.Share\E01_설치프로그램\오라클클라이언트 12c\winx64_12201_client\client\stage\Actions\WindowsActionLib</v>
      </c>
    </row>
    <row r="3139" spans="1:1" x14ac:dyDescent="0.4">
      <c r="A3139" t="str">
        <f>HYPERLINK("\\10.12.11.20\TFO.FAIT.Share\E01_설치프로그램\오라클클라이언트 12c\winx64_12201_client\client\stage\Actions\wingeneralActions")</f>
        <v>\\10.12.11.20\TFO.FAIT.Share\E01_설치프로그램\오라클클라이언트 12c\winx64_12201_client\client\stage\Actions\wingeneralActions</v>
      </c>
    </row>
    <row r="3140" spans="1:1" x14ac:dyDescent="0.4">
      <c r="A3140" t="str">
        <f>HYPERLINK("\\10.12.11.20\TFO.FAIT.Share\E01_설치프로그램\오라클클라이언트 12c\winx64_12201_client\client\stage\Actions\aclActions\12.2.0.1.0")</f>
        <v>\\10.12.11.20\TFO.FAIT.Share\E01_설치프로그램\오라클클라이언트 12c\winx64_12201_client\client\stage\Actions\aclActions\12.2.0.1.0</v>
      </c>
    </row>
    <row r="3141" spans="1:1" x14ac:dyDescent="0.4">
      <c r="A3141" t="str">
        <f>HYPERLINK("\\10.12.11.20\TFO.FAIT.Share\E01_설치프로그램\오라클클라이언트 12c\winx64_12201_client\client\stage\Actions\aclActions\12.2.0.1.0\1")</f>
        <v>\\10.12.11.20\TFO.FAIT.Share\E01_설치프로그램\오라클클라이언트 12c\winx64_12201_client\client\stage\Actions\aclActions\12.2.0.1.0\1</v>
      </c>
    </row>
    <row r="3142" spans="1:1" x14ac:dyDescent="0.4">
      <c r="A3142" t="str">
        <f>HYPERLINK("\\10.12.11.20\TFO.FAIT.Share\E01_설치프로그램\오라클클라이언트 12c\winx64_12201_client\client\stage\Actions\clusterActions\10.1.0.2.0")</f>
        <v>\\10.12.11.20\TFO.FAIT.Share\E01_설치프로그램\오라클클라이언트 12c\winx64_12201_client\client\stage\Actions\clusterActions\10.1.0.2.0</v>
      </c>
    </row>
    <row r="3143" spans="1:1" x14ac:dyDescent="0.4">
      <c r="A3143" t="str">
        <f>HYPERLINK("\\10.12.11.20\TFO.FAIT.Share\E01_설치프로그램\오라클클라이언트 12c\winx64_12201_client\client\stage\Actions\clusterActions\10.1.0.2.0\1")</f>
        <v>\\10.12.11.20\TFO.FAIT.Share\E01_설치프로그램\오라클클라이언트 12c\winx64_12201_client\client\stage\Actions\clusterActions\10.1.0.2.0\1</v>
      </c>
    </row>
    <row r="3144" spans="1:1" x14ac:dyDescent="0.4">
      <c r="A3144" t="str">
        <f>HYPERLINK("\\10.12.11.20\TFO.FAIT.Share\E01_설치프로그램\오라클클라이언트 12c\winx64_12201_client\client\stage\Actions\customFileActions\1.2.1")</f>
        <v>\\10.12.11.20\TFO.FAIT.Share\E01_설치프로그램\오라클클라이언트 12c\winx64_12201_client\client\stage\Actions\customFileActions\1.2.1</v>
      </c>
    </row>
    <row r="3145" spans="1:1" x14ac:dyDescent="0.4">
      <c r="A3145" t="str">
        <f>HYPERLINK("\\10.12.11.20\TFO.FAIT.Share\E01_설치프로그램\오라클클라이언트 12c\winx64_12201_client\client\stage\Actions\customFileActions\1.2.1\1")</f>
        <v>\\10.12.11.20\TFO.FAIT.Share\E01_설치프로그램\오라클클라이언트 12c\winx64_12201_client\client\stage\Actions\customFileActions\1.2.1\1</v>
      </c>
    </row>
    <row r="3146" spans="1:1" x14ac:dyDescent="0.4">
      <c r="A3146" t="str">
        <f>HYPERLINK("\\10.12.11.20\TFO.FAIT.Share\E01_설치프로그램\오라클클라이언트 12c\winx64_12201_client\client\stage\Actions\dbActions\10.1.0.2.0")</f>
        <v>\\10.12.11.20\TFO.FAIT.Share\E01_설치프로그램\오라클클라이언트 12c\winx64_12201_client\client\stage\Actions\dbActions\10.1.0.2.0</v>
      </c>
    </row>
    <row r="3147" spans="1:1" x14ac:dyDescent="0.4">
      <c r="A3147" t="str">
        <f>HYPERLINK("\\10.12.11.20\TFO.FAIT.Share\E01_설치프로그램\오라클클라이언트 12c\winx64_12201_client\client\stage\Actions\dbActions\10.1.0.2.0\1")</f>
        <v>\\10.12.11.20\TFO.FAIT.Share\E01_설치프로그램\오라클클라이언트 12c\winx64_12201_client\client\stage\Actions\dbActions\10.1.0.2.0\1</v>
      </c>
    </row>
    <row r="3148" spans="1:1" x14ac:dyDescent="0.4">
      <c r="A3148" t="str">
        <f>HYPERLINK("\\10.12.11.20\TFO.FAIT.Share\E01_설치프로그램\오라클클라이언트 12c\winx64_12201_client\client\stage\Actions\docActionLib\2.2")</f>
        <v>\\10.12.11.20\TFO.FAIT.Share\E01_설치프로그램\오라클클라이언트 12c\winx64_12201_client\client\stage\Actions\docActionLib\2.2</v>
      </c>
    </row>
    <row r="3149" spans="1:1" x14ac:dyDescent="0.4">
      <c r="A3149" t="str">
        <f>HYPERLINK("\\10.12.11.20\TFO.FAIT.Share\E01_설치프로그램\오라클클라이언트 12c\winx64_12201_client\client\stage\Actions\docActionLib\2.2\1")</f>
        <v>\\10.12.11.20\TFO.FAIT.Share\E01_설치프로그램\오라클클라이언트 12c\winx64_12201_client\client\stage\Actions\docActionLib\2.2\1</v>
      </c>
    </row>
    <row r="3150" spans="1:1" x14ac:dyDescent="0.4">
      <c r="A3150" t="str">
        <f>HYPERLINK("\\10.12.11.20\TFO.FAIT.Share\E01_설치프로그램\오라클클라이언트 12c\winx64_12201_client\client\stage\Actions\fileActions\12.2.0.1.1")</f>
        <v>\\10.12.11.20\TFO.FAIT.Share\E01_설치프로그램\오라클클라이언트 12c\winx64_12201_client\client\stage\Actions\fileActions\12.2.0.1.1</v>
      </c>
    </row>
    <row r="3151" spans="1:1" x14ac:dyDescent="0.4">
      <c r="A3151" t="str">
        <f>HYPERLINK("\\10.12.11.20\TFO.FAIT.Share\E01_설치프로그램\오라클클라이언트 12c\winx64_12201_client\client\stage\Actions\fileActions\12.2.0.1.1\1")</f>
        <v>\\10.12.11.20\TFO.FAIT.Share\E01_설치프로그램\오라클클라이언트 12c\winx64_12201_client\client\stage\Actions\fileActions\12.2.0.1.1\1</v>
      </c>
    </row>
    <row r="3152" spans="1:1" x14ac:dyDescent="0.4">
      <c r="A3152" t="str">
        <f>HYPERLINK("\\10.12.11.20\TFO.FAIT.Share\E01_설치프로그램\오라클클라이언트 12c\winx64_12201_client\client\stage\Actions\generalActions\10.2.0.9.0")</f>
        <v>\\10.12.11.20\TFO.FAIT.Share\E01_설치프로그램\오라클클라이언트 12c\winx64_12201_client\client\stage\Actions\generalActions\10.2.0.9.0</v>
      </c>
    </row>
    <row r="3153" spans="1:1" x14ac:dyDescent="0.4">
      <c r="A3153" t="str">
        <f>HYPERLINK("\\10.12.11.20\TFO.FAIT.Share\E01_설치프로그램\오라클클라이언트 12c\winx64_12201_client\client\stage\Actions\generalActions\10.2.0.9.0\1")</f>
        <v>\\10.12.11.20\TFO.FAIT.Share\E01_설치프로그램\오라클클라이언트 12c\winx64_12201_client\client\stage\Actions\generalActions\10.2.0.9.0\1</v>
      </c>
    </row>
    <row r="3154" spans="1:1" x14ac:dyDescent="0.4">
      <c r="A3154" t="str">
        <f>HYPERLINK("\\10.12.11.20\TFO.FAIT.Share\E01_설치프로그램\오라클클라이언트 12c\winx64_12201_client\client\stage\Actions\jarActions\10.2.0.0.0")</f>
        <v>\\10.12.11.20\TFO.FAIT.Share\E01_설치프로그램\오라클클라이언트 12c\winx64_12201_client\client\stage\Actions\jarActions\10.2.0.0.0</v>
      </c>
    </row>
    <row r="3155" spans="1:1" x14ac:dyDescent="0.4">
      <c r="A3155" t="str">
        <f>HYPERLINK("\\10.12.11.20\TFO.FAIT.Share\E01_설치프로그램\오라클클라이언트 12c\winx64_12201_client\client\stage\Actions\jarActions\10.2.0.0.0\1")</f>
        <v>\\10.12.11.20\TFO.FAIT.Share\E01_설치프로그램\오라클클라이언트 12c\winx64_12201_client\client\stage\Actions\jarActions\10.2.0.0.0\1</v>
      </c>
    </row>
    <row r="3156" spans="1:1" x14ac:dyDescent="0.4">
      <c r="A3156" t="str">
        <f>HYPERLINK("\\10.12.11.20\TFO.FAIT.Share\E01_설치프로그램\오라클클라이언트 12c\winx64_12201_client\client\stage\Actions\launchPadActions\10.1.0.2.0")</f>
        <v>\\10.12.11.20\TFO.FAIT.Share\E01_설치프로그램\오라클클라이언트 12c\winx64_12201_client\client\stage\Actions\launchPadActions\10.1.0.2.0</v>
      </c>
    </row>
    <row r="3157" spans="1:1" x14ac:dyDescent="0.4">
      <c r="A3157" t="str">
        <f>HYPERLINK("\\10.12.11.20\TFO.FAIT.Share\E01_설치프로그램\오라클클라이언트 12c\winx64_12201_client\client\stage\Actions\launchPadActions\10.1.0.2.0\1")</f>
        <v>\\10.12.11.20\TFO.FAIT.Share\E01_설치프로그램\오라클클라이언트 12c\winx64_12201_client\client\stage\Actions\launchPadActions\10.1.0.2.0\1</v>
      </c>
    </row>
    <row r="3158" spans="1:1" x14ac:dyDescent="0.4">
      <c r="A3158" t="str">
        <f>HYPERLINK("\\10.12.11.20\TFO.FAIT.Share\E01_설치프로그램\오라클클라이언트 12c\winx64_12201_client\client\stage\Actions\ntActionLib\11.1.0.0.0")</f>
        <v>\\10.12.11.20\TFO.FAIT.Share\E01_설치프로그램\오라클클라이언트 12c\winx64_12201_client\client\stage\Actions\ntActionLib\11.1.0.0.0</v>
      </c>
    </row>
    <row r="3159" spans="1:1" x14ac:dyDescent="0.4">
      <c r="A3159" t="str">
        <f>HYPERLINK("\\10.12.11.20\TFO.FAIT.Share\E01_설치프로그램\오라클클라이언트 12c\winx64_12201_client\client\stage\Actions\ntActionLib\11.1.0.0.0\1")</f>
        <v>\\10.12.11.20\TFO.FAIT.Share\E01_설치프로그램\오라클클라이언트 12c\winx64_12201_client\client\stage\Actions\ntActionLib\11.1.0.0.0\1</v>
      </c>
    </row>
    <row r="3160" spans="1:1" x14ac:dyDescent="0.4">
      <c r="A3160" t="str">
        <f>HYPERLINK("\\10.12.11.20\TFO.FAIT.Share\E01_설치프로그램\오라클클라이언트 12c\winx64_12201_client\client\stage\Actions\ntCrsActionLib\10.2.0.1.0")</f>
        <v>\\10.12.11.20\TFO.FAIT.Share\E01_설치프로그램\오라클클라이언트 12c\winx64_12201_client\client\stage\Actions\ntCrsActionLib\10.2.0.1.0</v>
      </c>
    </row>
    <row r="3161" spans="1:1" x14ac:dyDescent="0.4">
      <c r="A3161" t="str">
        <f>HYPERLINK("\\10.12.11.20\TFO.FAIT.Share\E01_설치프로그램\오라클클라이언트 12c\winx64_12201_client\client\stage\Actions\ntCrsActionLib\10.2.0.1.0\1")</f>
        <v>\\10.12.11.20\TFO.FAIT.Share\E01_설치프로그램\오라클클라이언트 12c\winx64_12201_client\client\stage\Actions\ntCrsActionLib\10.2.0.1.0\1</v>
      </c>
    </row>
    <row r="3162" spans="1:1" x14ac:dyDescent="0.4">
      <c r="A3162" t="str">
        <f>HYPERLINK("\\10.12.11.20\TFO.FAIT.Share\E01_설치프로그램\오라클클라이언트 12c\winx64_12201_client\client\stage\Actions\ntGrpActionLib\10.2.0.1.0")</f>
        <v>\\10.12.11.20\TFO.FAIT.Share\E01_설치프로그램\오라클클라이언트 12c\winx64_12201_client\client\stage\Actions\ntGrpActionLib\10.2.0.1.0</v>
      </c>
    </row>
    <row r="3163" spans="1:1" x14ac:dyDescent="0.4">
      <c r="A3163" t="str">
        <f>HYPERLINK("\\10.12.11.20\TFO.FAIT.Share\E01_설치프로그램\오라클클라이언트 12c\winx64_12201_client\client\stage\Actions\ntGrpActionLib\10.2.0.1.0\1")</f>
        <v>\\10.12.11.20\TFO.FAIT.Share\E01_설치프로그램\오라클클라이언트 12c\winx64_12201_client\client\stage\Actions\ntGrpActionLib\10.2.0.1.0\1</v>
      </c>
    </row>
    <row r="3164" spans="1:1" x14ac:dyDescent="0.4">
      <c r="A3164" t="str">
        <f>HYPERLINK("\\10.12.11.20\TFO.FAIT.Share\E01_설치프로그램\오라클클라이언트 12c\winx64_12201_client\client\stage\Actions\ntServicesActions\10.2.0.6.0")</f>
        <v>\\10.12.11.20\TFO.FAIT.Share\E01_설치프로그램\오라클클라이언트 12c\winx64_12201_client\client\stage\Actions\ntServicesActions\10.2.0.6.0</v>
      </c>
    </row>
    <row r="3165" spans="1:1" x14ac:dyDescent="0.4">
      <c r="A3165" t="str">
        <f>HYPERLINK("\\10.12.11.20\TFO.FAIT.Share\E01_설치프로그램\오라클클라이언트 12c\winx64_12201_client\client\stage\Actions\ntServicesActions\10.2.0.6.0\1")</f>
        <v>\\10.12.11.20\TFO.FAIT.Share\E01_설치프로그램\오라클클라이언트 12c\winx64_12201_client\client\stage\Actions\ntServicesActions\10.2.0.6.0\1</v>
      </c>
    </row>
    <row r="3166" spans="1:1" x14ac:dyDescent="0.4">
      <c r="A3166" t="str">
        <f>HYPERLINK("\\10.12.11.20\TFO.FAIT.Share\E01_설치프로그램\오라클클라이언트 12c\winx64_12201_client\client\stage\Actions\ntw32FoldersActions\10.2.0.3.0")</f>
        <v>\\10.12.11.20\TFO.FAIT.Share\E01_설치프로그램\오라클클라이언트 12c\winx64_12201_client\client\stage\Actions\ntw32FoldersActions\10.2.0.3.0</v>
      </c>
    </row>
    <row r="3167" spans="1:1" x14ac:dyDescent="0.4">
      <c r="A3167" t="str">
        <f>HYPERLINK("\\10.12.11.20\TFO.FAIT.Share\E01_설치프로그램\오라클클라이언트 12c\winx64_12201_client\client\stage\Actions\ntw32FoldersActions\10.2.0.3.0\1")</f>
        <v>\\10.12.11.20\TFO.FAIT.Share\E01_설치프로그램\오라클클라이언트 12c\winx64_12201_client\client\stage\Actions\ntw32FoldersActions\10.2.0.3.0\1</v>
      </c>
    </row>
    <row r="3168" spans="1:1" x14ac:dyDescent="0.4">
      <c r="A3168" t="str">
        <f>HYPERLINK("\\10.12.11.20\TFO.FAIT.Share\E01_설치프로그램\오라클클라이언트 12c\winx64_12201_client\client\stage\Actions\oradim\10.1.0.3.0")</f>
        <v>\\10.12.11.20\TFO.FAIT.Share\E01_설치프로그램\오라클클라이언트 12c\winx64_12201_client\client\stage\Actions\oradim\10.1.0.3.0</v>
      </c>
    </row>
    <row r="3169" spans="1:1" x14ac:dyDescent="0.4">
      <c r="A3169" t="str">
        <f>HYPERLINK("\\10.12.11.20\TFO.FAIT.Share\E01_설치프로그램\오라클클라이언트 12c\winx64_12201_client\client\stage\Actions\oradim\10.1.0.3.0\1")</f>
        <v>\\10.12.11.20\TFO.FAIT.Share\E01_설치프로그램\오라클클라이언트 12c\winx64_12201_client\client\stage\Actions\oradim\10.1.0.3.0\1</v>
      </c>
    </row>
    <row r="3170" spans="1:1" x14ac:dyDescent="0.4">
      <c r="A3170" t="str">
        <f>HYPERLINK("\\10.12.11.20\TFO.FAIT.Share\E01_설치프로그램\오라클클라이언트 12c\winx64_12201_client\client\stage\Actions\Regsvr32ActionsLib\11.2.0.3.0")</f>
        <v>\\10.12.11.20\TFO.FAIT.Share\E01_설치프로그램\오라클클라이언트 12c\winx64_12201_client\client\stage\Actions\Regsvr32ActionsLib\11.2.0.3.0</v>
      </c>
    </row>
    <row r="3171" spans="1:1" x14ac:dyDescent="0.4">
      <c r="A3171" t="str">
        <f>HYPERLINK("\\10.12.11.20\TFO.FAIT.Share\E01_설치프로그램\오라클클라이언트 12c\winx64_12201_client\client\stage\Actions\Regsvr32ActionsLib\11.2.0.3.0\1")</f>
        <v>\\10.12.11.20\TFO.FAIT.Share\E01_설치프로그램\오라클클라이언트 12c\winx64_12201_client\client\stage\Actions\Regsvr32ActionsLib\11.2.0.3.0\1</v>
      </c>
    </row>
    <row r="3172" spans="1:1" x14ac:dyDescent="0.4">
      <c r="A3172" t="str">
        <f>HYPERLINK("\\10.12.11.20\TFO.FAIT.Share\E01_설치프로그램\오라클클라이언트 12c\winx64_12201_client\client\stage\Actions\rgsActions\10.1.0.3.0")</f>
        <v>\\10.12.11.20\TFO.FAIT.Share\E01_설치프로그램\오라클클라이언트 12c\winx64_12201_client\client\stage\Actions\rgsActions\10.1.0.3.0</v>
      </c>
    </row>
    <row r="3173" spans="1:1" x14ac:dyDescent="0.4">
      <c r="A3173" t="str">
        <f>HYPERLINK("\\10.12.11.20\TFO.FAIT.Share\E01_설치프로그램\오라클클라이언트 12c\winx64_12201_client\client\stage\Actions\rgsActions\10.1.0.3.0\1")</f>
        <v>\\10.12.11.20\TFO.FAIT.Share\E01_설치프로그램\오라클클라이언트 12c\winx64_12201_client\client\stage\Actions\rgsActions\10.1.0.3.0\1</v>
      </c>
    </row>
    <row r="3174" spans="1:1" x14ac:dyDescent="0.4">
      <c r="A3174" t="str">
        <f>HYPERLINK("\\10.12.11.20\TFO.FAIT.Share\E01_설치프로그램\오라클클라이언트 12c\winx64_12201_client\client\stage\Actions\ServiceProcessActions\1.0")</f>
        <v>\\10.12.11.20\TFO.FAIT.Share\E01_설치프로그램\오라클클라이언트 12c\winx64_12201_client\client\stage\Actions\ServiceProcessActions\1.0</v>
      </c>
    </row>
    <row r="3175" spans="1:1" x14ac:dyDescent="0.4">
      <c r="A3175" t="str">
        <f>HYPERLINK("\\10.12.11.20\TFO.FAIT.Share\E01_설치프로그램\오라클클라이언트 12c\winx64_12201_client\client\stage\Actions\ServiceProcessActions\1.0\1")</f>
        <v>\\10.12.11.20\TFO.FAIT.Share\E01_설치프로그램\오라클클라이언트 12c\winx64_12201_client\client\stage\Actions\ServiceProcessActions\1.0\1</v>
      </c>
    </row>
    <row r="3176" spans="1:1" x14ac:dyDescent="0.4">
      <c r="A3176" t="str">
        <f>HYPERLINK("\\10.12.11.20\TFO.FAIT.Share\E01_설치프로그램\오라클클라이언트 12c\winx64_12201_client\client\stage\Actions\SpawnActions\10.1.0.3.4")</f>
        <v>\\10.12.11.20\TFO.FAIT.Share\E01_설치프로그램\오라클클라이언트 12c\winx64_12201_client\client\stage\Actions\SpawnActions\10.1.0.3.4</v>
      </c>
    </row>
    <row r="3177" spans="1:1" x14ac:dyDescent="0.4">
      <c r="A3177" t="str">
        <f>HYPERLINK("\\10.12.11.20\TFO.FAIT.Share\E01_설치프로그램\오라클클라이언트 12c\winx64_12201_client\client\stage\Actions\SpawnActions\10.1.0.3.4\1")</f>
        <v>\\10.12.11.20\TFO.FAIT.Share\E01_설치프로그램\오라클클라이언트 12c\winx64_12201_client\client\stage\Actions\SpawnActions\10.1.0.3.4\1</v>
      </c>
    </row>
    <row r="3178" spans="1:1" x14ac:dyDescent="0.4">
      <c r="A3178" t="str">
        <f>HYPERLINK("\\10.12.11.20\TFO.FAIT.Share\E01_설치프로그램\오라클클라이언트 12c\winx64_12201_client\client\stage\Actions\textFileActions\2.1.0.3.1")</f>
        <v>\\10.12.11.20\TFO.FAIT.Share\E01_설치프로그램\오라클클라이언트 12c\winx64_12201_client\client\stage\Actions\textFileActions\2.1.0.3.1</v>
      </c>
    </row>
    <row r="3179" spans="1:1" x14ac:dyDescent="0.4">
      <c r="A3179" t="str">
        <f>HYPERLINK("\\10.12.11.20\TFO.FAIT.Share\E01_설치프로그램\오라클클라이언트 12c\winx64_12201_client\client\stage\Actions\textFileActions\2.1.0.3.1\1")</f>
        <v>\\10.12.11.20\TFO.FAIT.Share\E01_설치프로그램\오라클클라이언트 12c\winx64_12201_client\client\stage\Actions\textFileActions\2.1.0.3.1\1</v>
      </c>
    </row>
    <row r="3180" spans="1:1" x14ac:dyDescent="0.4">
      <c r="A3180" t="str">
        <f>HYPERLINK("\\10.12.11.20\TFO.FAIT.Share\E01_설치프로그램\오라클클라이언트 12c\winx64_12201_client\client\stage\Actions\unixActions\10.2.0.3.0")</f>
        <v>\\10.12.11.20\TFO.FAIT.Share\E01_설치프로그램\오라클클라이언트 12c\winx64_12201_client\client\stage\Actions\unixActions\10.2.0.3.0</v>
      </c>
    </row>
    <row r="3181" spans="1:1" x14ac:dyDescent="0.4">
      <c r="A3181" t="str">
        <f>HYPERLINK("\\10.12.11.20\TFO.FAIT.Share\E01_설치프로그램\오라클클라이언트 12c\winx64_12201_client\client\stage\Actions\unixActions\10.2.0.3.0\1")</f>
        <v>\\10.12.11.20\TFO.FAIT.Share\E01_설치프로그램\오라클클라이언트 12c\winx64_12201_client\client\stage\Actions\unixActions\10.2.0.3.0\1</v>
      </c>
    </row>
    <row r="3182" spans="1:1" x14ac:dyDescent="0.4">
      <c r="A3182" t="str">
        <f>HYPERLINK("\\10.12.11.20\TFO.FAIT.Share\E01_설치프로그램\오라클클라이언트 12c\winx64_12201_client\client\stage\Actions\w32OcxRegActions\10.2.0.1.0")</f>
        <v>\\10.12.11.20\TFO.FAIT.Share\E01_설치프로그램\오라클클라이언트 12c\winx64_12201_client\client\stage\Actions\w32OcxRegActions\10.2.0.1.0</v>
      </c>
    </row>
    <row r="3183" spans="1:1" x14ac:dyDescent="0.4">
      <c r="A3183" t="str">
        <f>HYPERLINK("\\10.12.11.20\TFO.FAIT.Share\E01_설치프로그램\오라클클라이언트 12c\winx64_12201_client\client\stage\Actions\w32OcxRegActions\10.2.0.1.0\1")</f>
        <v>\\10.12.11.20\TFO.FAIT.Share\E01_설치프로그램\오라클클라이언트 12c\winx64_12201_client\client\stage\Actions\w32OcxRegActions\10.2.0.1.0\1</v>
      </c>
    </row>
    <row r="3184" spans="1:1" x14ac:dyDescent="0.4">
      <c r="A3184" t="str">
        <f>HYPERLINK("\\10.12.11.20\TFO.FAIT.Share\E01_설치프로그램\오라클클라이언트 12c\winx64_12201_client\client\stage\Actions\w32RegActions\10.2.0.1.0")</f>
        <v>\\10.12.11.20\TFO.FAIT.Share\E01_설치프로그램\오라클클라이언트 12c\winx64_12201_client\client\stage\Actions\w32RegActions\10.2.0.1.0</v>
      </c>
    </row>
    <row r="3185" spans="1:1" x14ac:dyDescent="0.4">
      <c r="A3185" t="str">
        <f>HYPERLINK("\\10.12.11.20\TFO.FAIT.Share\E01_설치프로그램\오라클클라이언트 12c\winx64_12201_client\client\stage\Actions\w32RegActions\10.2.0.1.0\1")</f>
        <v>\\10.12.11.20\TFO.FAIT.Share\E01_설치프로그램\오라클클라이언트 12c\winx64_12201_client\client\stage\Actions\w32RegActions\10.2.0.1.0\1</v>
      </c>
    </row>
    <row r="3186" spans="1:1" x14ac:dyDescent="0.4">
      <c r="A3186" t="str">
        <f>HYPERLINK("\\10.12.11.20\TFO.FAIT.Share\E01_설치프로그램\오라클클라이언트 12c\winx64_12201_client\client\stage\Actions\WindowsActionLib\12.0.0.0.0")</f>
        <v>\\10.12.11.20\TFO.FAIT.Share\E01_설치프로그램\오라클클라이언트 12c\winx64_12201_client\client\stage\Actions\WindowsActionLib\12.0.0.0.0</v>
      </c>
    </row>
    <row r="3187" spans="1:1" x14ac:dyDescent="0.4">
      <c r="A3187" t="str">
        <f>HYPERLINK("\\10.12.11.20\TFO.FAIT.Share\E01_설치프로그램\오라클클라이언트 12c\winx64_12201_client\client\stage\Actions\WindowsActionLib\12.0.0.0.0\1")</f>
        <v>\\10.12.11.20\TFO.FAIT.Share\E01_설치프로그램\오라클클라이언트 12c\winx64_12201_client\client\stage\Actions\WindowsActionLib\12.0.0.0.0\1</v>
      </c>
    </row>
    <row r="3188" spans="1:1" x14ac:dyDescent="0.4">
      <c r="A3188" t="str">
        <f>HYPERLINK("\\10.12.11.20\TFO.FAIT.Share\E01_설치프로그램\오라클클라이언트 12c\winx64_12201_client\client\stage\Actions\wingeneralActions\10.2.0.1.0")</f>
        <v>\\10.12.11.20\TFO.FAIT.Share\E01_설치프로그램\오라클클라이언트 12c\winx64_12201_client\client\stage\Actions\wingeneralActions\10.2.0.1.0</v>
      </c>
    </row>
    <row r="3189" spans="1:1" x14ac:dyDescent="0.4">
      <c r="A3189" t="str">
        <f>HYPERLINK("\\10.12.11.20\TFO.FAIT.Share\E01_설치프로그램\오라클클라이언트 12c\winx64_12201_client\client\stage\Actions\wingeneralActions\10.2.0.1.0\1")</f>
        <v>\\10.12.11.20\TFO.FAIT.Share\E01_설치프로그램\오라클클라이언트 12c\winx64_12201_client\client\stage\Actions\wingeneralActions\10.2.0.1.0\1</v>
      </c>
    </row>
    <row r="3190" spans="1:1" x14ac:dyDescent="0.4">
      <c r="A3190" t="str">
        <f>HYPERLINK("\\10.12.11.20\TFO.FAIT.Share\E01_설치프로그램\오라클클라이언트 12c\winx64_12201_client\client\stage\Components\oracle.aspnet_2")</f>
        <v>\\10.12.11.20\TFO.FAIT.Share\E01_설치프로그램\오라클클라이언트 12c\winx64_12201_client\client\stage\Components\oracle.aspnet_2</v>
      </c>
    </row>
    <row r="3191" spans="1:1" x14ac:dyDescent="0.4">
      <c r="A3191" t="str">
        <f>HYPERLINK("\\10.12.11.20\TFO.FAIT.Share\E01_설치프로그램\오라클클라이언트 12c\winx64_12201_client\client\stage\Components\oracle.assistants.acf")</f>
        <v>\\10.12.11.20\TFO.FAIT.Share\E01_설치프로그램\오라클클라이언트 12c\winx64_12201_client\client\stage\Components\oracle.assistants.acf</v>
      </c>
    </row>
    <row r="3192" spans="1:1" x14ac:dyDescent="0.4">
      <c r="A3192" t="str">
        <f>HYPERLINK("\\10.12.11.20\TFO.FAIT.Share\E01_설치프로그램\오라클클라이언트 12c\winx64_12201_client\client\stage\Components\oracle.assistants.deconfig")</f>
        <v>\\10.12.11.20\TFO.FAIT.Share\E01_설치프로그램\오라클클라이언트 12c\winx64_12201_client\client\stage\Components\oracle.assistants.deconfig</v>
      </c>
    </row>
    <row r="3193" spans="1:1" x14ac:dyDescent="0.4">
      <c r="A3193" t="str">
        <f>HYPERLINK("\\10.12.11.20\TFO.FAIT.Share\E01_설치프로그램\오라클클라이언트 12c\winx64_12201_client\client\stage\Components\oracle.assistants.netca.client")</f>
        <v>\\10.12.11.20\TFO.FAIT.Share\E01_설치프로그램\오라클클라이언트 12c\winx64_12201_client\client\stage\Components\oracle.assistants.netca.client</v>
      </c>
    </row>
    <row r="3194" spans="1:1" x14ac:dyDescent="0.4">
      <c r="A3194" t="str">
        <f>HYPERLINK("\\10.12.11.20\TFO.FAIT.Share\E01_설치프로그램\오라클클라이언트 12c\winx64_12201_client\client\stage\Components\oracle.bali.ewt")</f>
        <v>\\10.12.11.20\TFO.FAIT.Share\E01_설치프로그램\오라클클라이언트 12c\winx64_12201_client\client\stage\Components\oracle.bali.ewt</v>
      </c>
    </row>
    <row r="3195" spans="1:1" x14ac:dyDescent="0.4">
      <c r="A3195" t="str">
        <f>HYPERLINK("\\10.12.11.20\TFO.FAIT.Share\E01_설치프로그램\오라클클라이언트 12c\winx64_12201_client\client\stage\Components\oracle.bali.ice")</f>
        <v>\\10.12.11.20\TFO.FAIT.Share\E01_설치프로그램\오라클클라이언트 12c\winx64_12201_client\client\stage\Components\oracle.bali.ice</v>
      </c>
    </row>
    <row r="3196" spans="1:1" x14ac:dyDescent="0.4">
      <c r="A3196" t="str">
        <f>HYPERLINK("\\10.12.11.20\TFO.FAIT.Share\E01_설치프로그램\오라클클라이언트 12c\winx64_12201_client\client\stage\Components\oracle.bali.jewt")</f>
        <v>\\10.12.11.20\TFO.FAIT.Share\E01_설치프로그램\오라클클라이언트 12c\winx64_12201_client\client\stage\Components\oracle.bali.jewt</v>
      </c>
    </row>
    <row r="3197" spans="1:1" x14ac:dyDescent="0.4">
      <c r="A3197" t="str">
        <f>HYPERLINK("\\10.12.11.20\TFO.FAIT.Share\E01_설치프로그램\오라클클라이언트 12c\winx64_12201_client\client\stage\Components\oracle.bali.share")</f>
        <v>\\10.12.11.20\TFO.FAIT.Share\E01_설치프로그램\오라클클라이언트 12c\winx64_12201_client\client\stage\Components\oracle.bali.share</v>
      </c>
    </row>
    <row r="3198" spans="1:1" x14ac:dyDescent="0.4">
      <c r="A3198" t="str">
        <f>HYPERLINK("\\10.12.11.20\TFO.FAIT.Share\E01_설치프로그램\오라클클라이언트 12c\winx64_12201_client\client\stage\Components\oracle.buildtools.common")</f>
        <v>\\10.12.11.20\TFO.FAIT.Share\E01_설치프로그램\오라클클라이언트 12c\winx64_12201_client\client\stage\Components\oracle.buildtools.common</v>
      </c>
    </row>
    <row r="3199" spans="1:1" x14ac:dyDescent="0.4">
      <c r="A3199" t="str">
        <f>HYPERLINK("\\10.12.11.20\TFO.FAIT.Share\E01_설치프로그램\오라클클라이언트 12c\winx64_12201_client\client\stage\Components\oracle.buildtools.rsf")</f>
        <v>\\10.12.11.20\TFO.FAIT.Share\E01_설치프로그램\오라클클라이언트 12c\winx64_12201_client\client\stage\Components\oracle.buildtools.rsf</v>
      </c>
    </row>
    <row r="3200" spans="1:1" x14ac:dyDescent="0.4">
      <c r="A3200" t="str">
        <f>HYPERLINK("\\10.12.11.20\TFO.FAIT.Share\E01_설치프로그램\오라클클라이언트 12c\winx64_12201_client\client\stage\Components\oracle.client")</f>
        <v>\\10.12.11.20\TFO.FAIT.Share\E01_설치프로그램\오라클클라이언트 12c\winx64_12201_client\client\stage\Components\oracle.client</v>
      </c>
    </row>
    <row r="3201" spans="1:1" x14ac:dyDescent="0.4">
      <c r="A3201" t="str">
        <f>HYPERLINK("\\10.12.11.20\TFO.FAIT.Share\E01_설치프로그램\오라클클라이언트 12c\winx64_12201_client\client\stage\Components\oracle.dbdev")</f>
        <v>\\10.12.11.20\TFO.FAIT.Share\E01_설치프로그램\오라클클라이언트 12c\winx64_12201_client\client\stage\Components\oracle.dbdev</v>
      </c>
    </row>
    <row r="3202" spans="1:1" x14ac:dyDescent="0.4">
      <c r="A3202" t="str">
        <f>HYPERLINK("\\10.12.11.20\TFO.FAIT.Share\E01_설치프로그램\오라클클라이언트 12c\winx64_12201_client\client\stage\Components\oracle.dbjava.ic")</f>
        <v>\\10.12.11.20\TFO.FAIT.Share\E01_설치프로그램\오라클클라이언트 12c\winx64_12201_client\client\stage\Components\oracle.dbjava.ic</v>
      </c>
    </row>
    <row r="3203" spans="1:1" x14ac:dyDescent="0.4">
      <c r="A3203" t="str">
        <f>HYPERLINK("\\10.12.11.20\TFO.FAIT.Share\E01_설치프로그램\오라클클라이언트 12c\winx64_12201_client\client\stage\Components\oracle.dbjava.jdbc")</f>
        <v>\\10.12.11.20\TFO.FAIT.Share\E01_설치프로그램\오라클클라이언트 12c\winx64_12201_client\client\stage\Components\oracle.dbjava.jdbc</v>
      </c>
    </row>
    <row r="3204" spans="1:1" x14ac:dyDescent="0.4">
      <c r="A3204" t="str">
        <f>HYPERLINK("\\10.12.11.20\TFO.FAIT.Share\E01_설치프로그램\오라클클라이언트 12c\winx64_12201_client\client\stage\Components\oracle.dbjava.ucp")</f>
        <v>\\10.12.11.20\TFO.FAIT.Share\E01_설치프로그램\오라클클라이언트 12c\winx64_12201_client\client\stage\Components\oracle.dbjava.ucp</v>
      </c>
    </row>
    <row r="3205" spans="1:1" x14ac:dyDescent="0.4">
      <c r="A3205" t="str">
        <f>HYPERLINK("\\10.12.11.20\TFO.FAIT.Share\E01_설치프로그램\오라클클라이언트 12c\winx64_12201_client\client\stage\Components\oracle.duma")</f>
        <v>\\10.12.11.20\TFO.FAIT.Share\E01_설치프로그램\오라클클라이언트 12c\winx64_12201_client\client\stage\Components\oracle.duma</v>
      </c>
    </row>
    <row r="3206" spans="1:1" x14ac:dyDescent="0.4">
      <c r="A3206" t="str">
        <f>HYPERLINK("\\10.12.11.20\TFO.FAIT.Share\E01_설치프로그램\오라클클라이언트 12c\winx64_12201_client\client\stage\Components\oracle.has.common")</f>
        <v>\\10.12.11.20\TFO.FAIT.Share\E01_설치프로그램\오라클클라이언트 12c\winx64_12201_client\client\stage\Components\oracle.has.common</v>
      </c>
    </row>
    <row r="3207" spans="1:1" x14ac:dyDescent="0.4">
      <c r="A3207" t="str">
        <f>HYPERLINK("\\10.12.11.20\TFO.FAIT.Share\E01_설치프로그램\오라클클라이언트 12c\winx64_12201_client\client\stage\Components\oracle.has.common.cvu")</f>
        <v>\\10.12.11.20\TFO.FAIT.Share\E01_설치프로그램\오라클클라이언트 12c\winx64_12201_client\client\stage\Components\oracle.has.common.cvu</v>
      </c>
    </row>
    <row r="3208" spans="1:1" x14ac:dyDescent="0.4">
      <c r="A3208" t="str">
        <f>HYPERLINK("\\10.12.11.20\TFO.FAIT.Share\E01_설치프로그램\오라클클라이언트 12c\winx64_12201_client\client\stage\Components\oracle.has.deconfig")</f>
        <v>\\10.12.11.20\TFO.FAIT.Share\E01_설치프로그램\오라클클라이언트 12c\winx64_12201_client\client\stage\Components\oracle.has.deconfig</v>
      </c>
    </row>
    <row r="3209" spans="1:1" x14ac:dyDescent="0.4">
      <c r="A3209" t="str">
        <f>HYPERLINK("\\10.12.11.20\TFO.FAIT.Share\E01_설치프로그램\오라클클라이언트 12c\winx64_12201_client\client\stage\Components\oracle.has.rsf")</f>
        <v>\\10.12.11.20\TFO.FAIT.Share\E01_설치프로그램\오라클클라이언트 12c\winx64_12201_client\client\stage\Components\oracle.has.rsf</v>
      </c>
    </row>
    <row r="3210" spans="1:1" x14ac:dyDescent="0.4">
      <c r="A3210" t="str">
        <f>HYPERLINK("\\10.12.11.20\TFO.FAIT.Share\E01_설치프로그램\오라클클라이언트 12c\winx64_12201_client\client\stage\Components\oracle.help.ohj")</f>
        <v>\\10.12.11.20\TFO.FAIT.Share\E01_설치프로그램\오라클클라이언트 12c\winx64_12201_client\client\stage\Components\oracle.help.ohj</v>
      </c>
    </row>
    <row r="3211" spans="1:1" x14ac:dyDescent="0.4">
      <c r="A3211" t="str">
        <f>HYPERLINK("\\10.12.11.20\TFO.FAIT.Share\E01_설치프로그램\오라클클라이언트 12c\winx64_12201_client\client\stage\Components\oracle.help.share")</f>
        <v>\\10.12.11.20\TFO.FAIT.Share\E01_설치프로그램\오라클클라이언트 12c\winx64_12201_client\client\stage\Components\oracle.help.share</v>
      </c>
    </row>
    <row r="3212" spans="1:1" x14ac:dyDescent="0.4">
      <c r="A3212" t="str">
        <f>HYPERLINK("\\10.12.11.20\TFO.FAIT.Share\E01_설치프로그램\오라클클라이언트 12c\winx64_12201_client\client\stage\Components\oracle.install.deinstalltool")</f>
        <v>\\10.12.11.20\TFO.FAIT.Share\E01_설치프로그램\오라클클라이언트 12c\winx64_12201_client\client\stage\Components\oracle.install.deinstalltool</v>
      </c>
    </row>
    <row r="3213" spans="1:1" x14ac:dyDescent="0.4">
      <c r="A3213" t="str">
        <f>HYPERLINK("\\10.12.11.20\TFO.FAIT.Share\E01_설치프로그램\오라클클라이언트 12c\winx64_12201_client\client\stage\Components\oracle.javavm.client")</f>
        <v>\\10.12.11.20\TFO.FAIT.Share\E01_설치프로그램\오라클클라이언트 12c\winx64_12201_client\client\stage\Components\oracle.javavm.client</v>
      </c>
    </row>
    <row r="3214" spans="1:1" x14ac:dyDescent="0.4">
      <c r="A3214" t="str">
        <f>HYPERLINK("\\10.12.11.20\TFO.FAIT.Share\E01_설치프로그램\오라클클라이언트 12c\winx64_12201_client\client\stage\Components\oracle.jdk")</f>
        <v>\\10.12.11.20\TFO.FAIT.Share\E01_설치프로그램\오라클클라이언트 12c\winx64_12201_client\client\stage\Components\oracle.jdk</v>
      </c>
    </row>
    <row r="3215" spans="1:1" x14ac:dyDescent="0.4">
      <c r="A3215" t="str">
        <f>HYPERLINK("\\10.12.11.20\TFO.FAIT.Share\E01_설치프로그램\오라클클라이언트 12c\winx64_12201_client\client\stage\Components\oracle.ldap.admin")</f>
        <v>\\10.12.11.20\TFO.FAIT.Share\E01_설치프로그램\오라클클라이언트 12c\winx64_12201_client\client\stage\Components\oracle.ldap.admin</v>
      </c>
    </row>
    <row r="3216" spans="1:1" x14ac:dyDescent="0.4">
      <c r="A3216" t="str">
        <f>HYPERLINK("\\10.12.11.20\TFO.FAIT.Share\E01_설치프로그램\오라클클라이언트 12c\winx64_12201_client\client\stage\Components\oracle.ldap.client")</f>
        <v>\\10.12.11.20\TFO.FAIT.Share\E01_설치프로그램\오라클클라이언트 12c\winx64_12201_client\client\stage\Components\oracle.ldap.client</v>
      </c>
    </row>
    <row r="3217" spans="1:1" x14ac:dyDescent="0.4">
      <c r="A3217" t="str">
        <f>HYPERLINK("\\10.12.11.20\TFO.FAIT.Share\E01_설치프로그램\오라클클라이언트 12c\winx64_12201_client\client\stage\Components\oracle.ldap.owm")</f>
        <v>\\10.12.11.20\TFO.FAIT.Share\E01_설치프로그램\오라클클라이언트 12c\winx64_12201_client\client\stage\Components\oracle.ldap.owm</v>
      </c>
    </row>
    <row r="3218" spans="1:1" x14ac:dyDescent="0.4">
      <c r="A3218" t="str">
        <f>HYPERLINK("\\10.12.11.20\TFO.FAIT.Share\E01_설치프로그램\오라클클라이언트 12c\winx64_12201_client\client\stage\Components\oracle.ldap.rsf")</f>
        <v>\\10.12.11.20\TFO.FAIT.Share\E01_설치프로그램\오라클클라이언트 12c\winx64_12201_client\client\stage\Components\oracle.ldap.rsf</v>
      </c>
    </row>
    <row r="3219" spans="1:1" x14ac:dyDescent="0.4">
      <c r="A3219" t="str">
        <f>HYPERLINK("\\10.12.11.20\TFO.FAIT.Share\E01_설치프로그램\오라클클라이언트 12c\winx64_12201_client\client\stage\Components\oracle.ldap.rsf.ic")</f>
        <v>\\10.12.11.20\TFO.FAIT.Share\E01_설치프로그램\오라클클라이언트 12c\winx64_12201_client\client\stage\Components\oracle.ldap.rsf.ic</v>
      </c>
    </row>
    <row r="3220" spans="1:1" x14ac:dyDescent="0.4">
      <c r="A3220" t="str">
        <f>HYPERLINK("\\10.12.11.20\TFO.FAIT.Share\E01_설치프로그램\오라클클라이언트 12c\winx64_12201_client\client\stage\Components\oracle.ldap.security.osdt")</f>
        <v>\\10.12.11.20\TFO.FAIT.Share\E01_설치프로그램\오라클클라이언트 12c\winx64_12201_client\client\stage\Components\oracle.ldap.security.osdt</v>
      </c>
    </row>
    <row r="3221" spans="1:1" x14ac:dyDescent="0.4">
      <c r="A3221" t="str">
        <f>HYPERLINK("\\10.12.11.20\TFO.FAIT.Share\E01_설치프로그램\오라클클라이언트 12c\winx64_12201_client\client\stage\Components\oracle.ldap.ssl")</f>
        <v>\\10.12.11.20\TFO.FAIT.Share\E01_설치프로그램\오라클클라이언트 12c\winx64_12201_client\client\stage\Components\oracle.ldap.ssl</v>
      </c>
    </row>
    <row r="3222" spans="1:1" x14ac:dyDescent="0.4">
      <c r="A3222" t="str">
        <f>HYPERLINK("\\10.12.11.20\TFO.FAIT.Share\E01_설치프로그램\오라클클라이언트 12c\winx64_12201_client\client\stage\Components\oracle.network.aso")</f>
        <v>\\10.12.11.20\TFO.FAIT.Share\E01_설치프로그램\오라클클라이언트 12c\winx64_12201_client\client\stage\Components\oracle.network.aso</v>
      </c>
    </row>
    <row r="3223" spans="1:1" x14ac:dyDescent="0.4">
      <c r="A3223" t="str">
        <f>HYPERLINK("\\10.12.11.20\TFO.FAIT.Share\E01_설치프로그램\오라클클라이언트 12c\winx64_12201_client\client\stage\Components\oracle.network.client")</f>
        <v>\\10.12.11.20\TFO.FAIT.Share\E01_설치프로그램\오라클클라이언트 12c\winx64_12201_client\client\stage\Components\oracle.network.client</v>
      </c>
    </row>
    <row r="3224" spans="1:1" x14ac:dyDescent="0.4">
      <c r="A3224" t="str">
        <f>HYPERLINK("\\10.12.11.20\TFO.FAIT.Share\E01_설치프로그램\오라클클라이언트 12c\winx64_12201_client\client\stage\Components\oracle.network.cman")</f>
        <v>\\10.12.11.20\TFO.FAIT.Share\E01_설치프로그램\오라클클라이언트 12c\winx64_12201_client\client\stage\Components\oracle.network.cman</v>
      </c>
    </row>
    <row r="3225" spans="1:1" x14ac:dyDescent="0.4">
      <c r="A3225" t="str">
        <f>HYPERLINK("\\10.12.11.20\TFO.FAIT.Share\E01_설치프로그램\오라클클라이언트 12c\winx64_12201_client\client\stage\Components\oracle.network.listener")</f>
        <v>\\10.12.11.20\TFO.FAIT.Share\E01_설치프로그램\오라클클라이언트 12c\winx64_12201_client\client\stage\Components\oracle.network.listener</v>
      </c>
    </row>
    <row r="3226" spans="1:1" x14ac:dyDescent="0.4">
      <c r="A3226" t="str">
        <f>HYPERLINK("\\10.12.11.20\TFO.FAIT.Share\E01_설치프로그램\오라클클라이언트 12c\winx64_12201_client\client\stage\Components\oracle.network.rsf")</f>
        <v>\\10.12.11.20\TFO.FAIT.Share\E01_설치프로그램\오라클클라이언트 12c\winx64_12201_client\client\stage\Components\oracle.network.rsf</v>
      </c>
    </row>
    <row r="3227" spans="1:1" x14ac:dyDescent="0.4">
      <c r="A3227" t="str">
        <f>HYPERLINK("\\10.12.11.20\TFO.FAIT.Share\E01_설치프로그램\오라클클라이언트 12c\winx64_12201_client\client\stage\Components\oracle.nlsrtl.rsf")</f>
        <v>\\10.12.11.20\TFO.FAIT.Share\E01_설치프로그램\오라클클라이언트 12c\winx64_12201_client\client\stage\Components\oracle.nlsrtl.rsf</v>
      </c>
    </row>
    <row r="3228" spans="1:1" x14ac:dyDescent="0.4">
      <c r="A3228" t="str">
        <f>HYPERLINK("\\10.12.11.20\TFO.FAIT.Share\E01_설치프로그램\오라클클라이언트 12c\winx64_12201_client\client\stage\Components\oracle.nlsrtl.rsf.core")</f>
        <v>\\10.12.11.20\TFO.FAIT.Share\E01_설치프로그램\오라클클라이언트 12c\winx64_12201_client\client\stage\Components\oracle.nlsrtl.rsf.core</v>
      </c>
    </row>
    <row r="3229" spans="1:1" x14ac:dyDescent="0.4">
      <c r="A3229" t="str">
        <f>HYPERLINK("\\10.12.11.20\TFO.FAIT.Share\E01_설치프로그램\오라클클라이언트 12c\winx64_12201_client\client\stage\Components\oracle.nlsrtl.rsf.ic")</f>
        <v>\\10.12.11.20\TFO.FAIT.Share\E01_설치프로그램\오라클클라이언트 12c\winx64_12201_client\client\stage\Components\oracle.nlsrtl.rsf.ic</v>
      </c>
    </row>
    <row r="3230" spans="1:1" x14ac:dyDescent="0.4">
      <c r="A3230" t="str">
        <f>HYPERLINK("\\10.12.11.20\TFO.FAIT.Share\E01_설치프로그램\오라클클라이언트 12c\winx64_12201_client\client\stage\Components\oracle.nlsrtl.rsf.lbuilder")</f>
        <v>\\10.12.11.20\TFO.FAIT.Share\E01_설치프로그램\오라클클라이언트 12c\winx64_12201_client\client\stage\Components\oracle.nlsrtl.rsf.lbuilder</v>
      </c>
    </row>
    <row r="3231" spans="1:1" x14ac:dyDescent="0.4">
      <c r="A3231" t="str">
        <f>HYPERLINK("\\10.12.11.20\TFO.FAIT.Share\E01_설치프로그램\오라클클라이언트 12c\winx64_12201_client\client\stage\Components\oracle.ntoledb")</f>
        <v>\\10.12.11.20\TFO.FAIT.Share\E01_설치프로그램\오라클클라이언트 12c\winx64_12201_client\client\stage\Components\oracle.ntoledb</v>
      </c>
    </row>
    <row r="3232" spans="1:1" x14ac:dyDescent="0.4">
      <c r="A3232" t="str">
        <f>HYPERLINK("\\10.12.11.20\TFO.FAIT.Share\E01_설치프로그램\오라클클라이언트 12c\winx64_12201_client\client\stage\Components\oracle.ntoledb.odp_net_2")</f>
        <v>\\10.12.11.20\TFO.FAIT.Share\E01_설치프로그램\오라클클라이언트 12c\winx64_12201_client\client\stage\Components\oracle.ntoledb.odp_net_2</v>
      </c>
    </row>
    <row r="3233" spans="1:1" x14ac:dyDescent="0.4">
      <c r="A3233" t="str">
        <f>HYPERLINK("\\10.12.11.20\TFO.FAIT.Share\E01_설치프로그램\오라클클라이언트 12c\winx64_12201_client\client\stage\Components\oracle.ntoramts")</f>
        <v>\\10.12.11.20\TFO.FAIT.Share\E01_설치프로그램\오라클클라이언트 12c\winx64_12201_client\client\stage\Components\oracle.ntoramts</v>
      </c>
    </row>
    <row r="3234" spans="1:1" x14ac:dyDescent="0.4">
      <c r="A3234" t="str">
        <f>HYPERLINK("\\10.12.11.20\TFO.FAIT.Share\E01_설치프로그램\오라클클라이언트 12c\winx64_12201_client\client\stage\Components\oracle.ntrdbms.admin")</f>
        <v>\\10.12.11.20\TFO.FAIT.Share\E01_설치프로그램\오라클클라이언트 12c\winx64_12201_client\client\stage\Components\oracle.ntrdbms.admin</v>
      </c>
    </row>
    <row r="3235" spans="1:1" x14ac:dyDescent="0.4">
      <c r="A3235" t="str">
        <f>HYPERLINK("\\10.12.11.20\TFO.FAIT.Share\E01_설치프로그램\오라클클라이언트 12c\winx64_12201_client\client\stage\Components\oracle.ntrdbms.oraconfig")</f>
        <v>\\10.12.11.20\TFO.FAIT.Share\E01_설치프로그램\오라클클라이언트 12c\winx64_12201_client\client\stage\Components\oracle.ntrdbms.oraconfig</v>
      </c>
    </row>
    <row r="3236" spans="1:1" x14ac:dyDescent="0.4">
      <c r="A3236" t="str">
        <f>HYPERLINK("\\10.12.11.20\TFO.FAIT.Share\E01_설치프로그램\오라클클라이언트 12c\winx64_12201_client\client\stage\Components\oracle.odbc")</f>
        <v>\\10.12.11.20\TFO.FAIT.Share\E01_설치프로그램\오라클클라이언트 12c\winx64_12201_client\client\stage\Components\oracle.odbc</v>
      </c>
    </row>
    <row r="3237" spans="1:1" x14ac:dyDescent="0.4">
      <c r="A3237" t="str">
        <f>HYPERLINK("\\10.12.11.20\TFO.FAIT.Share\E01_설치프로그램\오라클클라이언트 12c\winx64_12201_client\client\stage\Components\oracle.odbc.ic")</f>
        <v>\\10.12.11.20\TFO.FAIT.Share\E01_설치프로그램\오라클클라이언트 12c\winx64_12201_client\client\stage\Components\oracle.odbc.ic</v>
      </c>
    </row>
    <row r="3238" spans="1:1" x14ac:dyDescent="0.4">
      <c r="A3238" t="str">
        <f>HYPERLINK("\\10.12.11.20\TFO.FAIT.Share\E01_설치프로그램\오라클클라이언트 12c\winx64_12201_client\client\stage\Components\oracle.ons")</f>
        <v>\\10.12.11.20\TFO.FAIT.Share\E01_설치프로그램\오라클클라이언트 12c\winx64_12201_client\client\stage\Components\oracle.ons</v>
      </c>
    </row>
    <row r="3239" spans="1:1" x14ac:dyDescent="0.4">
      <c r="A3239" t="str">
        <f>HYPERLINK("\\10.12.11.20\TFO.FAIT.Share\E01_설치프로그램\오라클클라이언트 12c\winx64_12201_client\client\stage\Components\oracle.ons.ic")</f>
        <v>\\10.12.11.20\TFO.FAIT.Share\E01_설치프로그램\오라클클라이언트 12c\winx64_12201_client\client\stage\Components\oracle.ons.ic</v>
      </c>
    </row>
    <row r="3240" spans="1:1" x14ac:dyDescent="0.4">
      <c r="A3240" t="str">
        <f>HYPERLINK("\\10.12.11.20\TFO.FAIT.Share\E01_설치프로그램\오라클클라이언트 12c\winx64_12201_client\client\stage\Components\oracle.oracore.rsf")</f>
        <v>\\10.12.11.20\TFO.FAIT.Share\E01_설치프로그램\오라클클라이언트 12c\winx64_12201_client\client\stage\Components\oracle.oracore.rsf</v>
      </c>
    </row>
    <row r="3241" spans="1:1" x14ac:dyDescent="0.4">
      <c r="A3241" t="str">
        <f>HYPERLINK("\\10.12.11.20\TFO.FAIT.Share\E01_설치프로그램\오라클클라이언트 12c\winx64_12201_client\client\stage\Components\oracle.oracore.rsf.core")</f>
        <v>\\10.12.11.20\TFO.FAIT.Share\E01_설치프로그램\오라클클라이언트 12c\winx64_12201_client\client\stage\Components\oracle.oracore.rsf.core</v>
      </c>
    </row>
    <row r="3242" spans="1:1" x14ac:dyDescent="0.4">
      <c r="A3242" t="str">
        <f>HYPERLINK("\\10.12.11.20\TFO.FAIT.Share\E01_설치프로그램\오라클클라이언트 12c\winx64_12201_client\client\stage\Components\oracle.oraolap.api")</f>
        <v>\\10.12.11.20\TFO.FAIT.Share\E01_설치프로그램\오라클클라이언트 12c\winx64_12201_client\client\stage\Components\oracle.oraolap.api</v>
      </c>
    </row>
    <row r="3243" spans="1:1" x14ac:dyDescent="0.4">
      <c r="A3243" t="str">
        <f>HYPERLINK("\\10.12.11.20\TFO.FAIT.Share\E01_설치프로그램\오라클클라이언트 12c\winx64_12201_client\client\stage\Components\oracle.oraolap.dbscripts")</f>
        <v>\\10.12.11.20\TFO.FAIT.Share\E01_설치프로그램\오라클클라이언트 12c\winx64_12201_client\client\stage\Components\oracle.oraolap.dbscripts</v>
      </c>
    </row>
    <row r="3244" spans="1:1" x14ac:dyDescent="0.4">
      <c r="A3244" t="str">
        <f>HYPERLINK("\\10.12.11.20\TFO.FAIT.Share\E01_설치프로그램\오라클클라이언트 12c\winx64_12201_client\client\stage\Components\oracle.oraolap.mgmt")</f>
        <v>\\10.12.11.20\TFO.FAIT.Share\E01_설치프로그램\오라클클라이언트 12c\winx64_12201_client\client\stage\Components\oracle.oraolap.mgmt</v>
      </c>
    </row>
    <row r="3245" spans="1:1" x14ac:dyDescent="0.4">
      <c r="A3245" t="str">
        <f>HYPERLINK("\\10.12.11.20\TFO.FAIT.Share\E01_설치프로그램\오라클클라이언트 12c\winx64_12201_client\client\stage\Components\oracle.ordim.client")</f>
        <v>\\10.12.11.20\TFO.FAIT.Share\E01_설치프로그램\오라클클라이언트 12c\winx64_12201_client\client\stage\Components\oracle.ordim.client</v>
      </c>
    </row>
    <row r="3246" spans="1:1" x14ac:dyDescent="0.4">
      <c r="A3246" t="str">
        <f>HYPERLINK("\\10.12.11.20\TFO.FAIT.Share\E01_설치프로그램\오라클클라이언트 12c\winx64_12201_client\client\stage\Components\oracle.perlint")</f>
        <v>\\10.12.11.20\TFO.FAIT.Share\E01_설치프로그램\오라클클라이언트 12c\winx64_12201_client\client\stage\Components\oracle.perlint</v>
      </c>
    </row>
    <row r="3247" spans="1:1" x14ac:dyDescent="0.4">
      <c r="A3247" t="str">
        <f>HYPERLINK("\\10.12.11.20\TFO.FAIT.Share\E01_설치프로그램\오라클클라이언트 12c\winx64_12201_client\client\stage\Components\oracle.perlint.expat")</f>
        <v>\\10.12.11.20\TFO.FAIT.Share\E01_설치프로그램\오라클클라이언트 12c\winx64_12201_client\client\stage\Components\oracle.perlint.expat</v>
      </c>
    </row>
    <row r="3248" spans="1:1" x14ac:dyDescent="0.4">
      <c r="A3248" t="str">
        <f>HYPERLINK("\\10.12.11.20\TFO.FAIT.Share\E01_설치프로그램\오라클클라이언트 12c\winx64_12201_client\client\stage\Components\oracle.perlint.modules")</f>
        <v>\\10.12.11.20\TFO.FAIT.Share\E01_설치프로그램\오라클클라이언트 12c\winx64_12201_client\client\stage\Components\oracle.perlint.modules</v>
      </c>
    </row>
    <row r="3249" spans="1:1" x14ac:dyDescent="0.4">
      <c r="A3249" t="str">
        <f>HYPERLINK("\\10.12.11.20\TFO.FAIT.Share\E01_설치프로그램\오라클클라이언트 12c\winx64_12201_client\client\stage\Components\oracle.precomp")</f>
        <v>\\10.12.11.20\TFO.FAIT.Share\E01_설치프로그램\오라클클라이언트 12c\winx64_12201_client\client\stage\Components\oracle.precomp</v>
      </c>
    </row>
    <row r="3250" spans="1:1" x14ac:dyDescent="0.4">
      <c r="A3250" t="str">
        <f>HYPERLINK("\\10.12.11.20\TFO.FAIT.Share\E01_설치프로그램\오라클클라이언트 12c\winx64_12201_client\client\stage\Components\oracle.precomp.common")</f>
        <v>\\10.12.11.20\TFO.FAIT.Share\E01_설치프로그램\오라클클라이언트 12c\winx64_12201_client\client\stage\Components\oracle.precomp.common</v>
      </c>
    </row>
    <row r="3251" spans="1:1" x14ac:dyDescent="0.4">
      <c r="A3251" t="str">
        <f>HYPERLINK("\\10.12.11.20\TFO.FAIT.Share\E01_설치프로그램\오라클클라이언트 12c\winx64_12201_client\client\stage\Components\oracle.precomp.common.core")</f>
        <v>\\10.12.11.20\TFO.FAIT.Share\E01_설치프로그램\오라클클라이언트 12c\winx64_12201_client\client\stage\Components\oracle.precomp.common.core</v>
      </c>
    </row>
    <row r="3252" spans="1:1" x14ac:dyDescent="0.4">
      <c r="A3252" t="str">
        <f>HYPERLINK("\\10.12.11.20\TFO.FAIT.Share\E01_설치프로그램\오라클클라이언트 12c\winx64_12201_client\client\stage\Components\oracle.precomp.lang")</f>
        <v>\\10.12.11.20\TFO.FAIT.Share\E01_설치프로그램\오라클클라이언트 12c\winx64_12201_client\client\stage\Components\oracle.precomp.lang</v>
      </c>
    </row>
    <row r="3253" spans="1:1" x14ac:dyDescent="0.4">
      <c r="A3253" t="str">
        <f>HYPERLINK("\\10.12.11.20\TFO.FAIT.Share\E01_설치프로그램\오라클클라이언트 12c\winx64_12201_client\client\stage\Components\oracle.precomp.rsf")</f>
        <v>\\10.12.11.20\TFO.FAIT.Share\E01_설치프로그램\오라클클라이언트 12c\winx64_12201_client\client\stage\Components\oracle.precomp.rsf</v>
      </c>
    </row>
    <row r="3254" spans="1:1" x14ac:dyDescent="0.4">
      <c r="A3254" t="str">
        <f>HYPERLINK("\\10.12.11.20\TFO.FAIT.Share\E01_설치프로그램\오라클클라이언트 12c\winx64_12201_client\client\stage\Components\oracle.rdbms.crs")</f>
        <v>\\10.12.11.20\TFO.FAIT.Share\E01_설치프로그램\오라클클라이언트 12c\winx64_12201_client\client\stage\Components\oracle.rdbms.crs</v>
      </c>
    </row>
    <row r="3255" spans="1:1" x14ac:dyDescent="0.4">
      <c r="A3255" t="str">
        <f>HYPERLINK("\\10.12.11.20\TFO.FAIT.Share\E01_설치프로그램\오라클클라이언트 12c\winx64_12201_client\client\stage\Components\oracle.rdbms.dbscripts")</f>
        <v>\\10.12.11.20\TFO.FAIT.Share\E01_설치프로그램\오라클클라이언트 12c\winx64_12201_client\client\stage\Components\oracle.rdbms.dbscripts</v>
      </c>
    </row>
    <row r="3256" spans="1:1" x14ac:dyDescent="0.4">
      <c r="A3256" t="str">
        <f>HYPERLINK("\\10.12.11.20\TFO.FAIT.Share\E01_설치프로그램\오라클클라이언트 12c\winx64_12201_client\client\stage\Components\oracle.rdbms.deconfig")</f>
        <v>\\10.12.11.20\TFO.FAIT.Share\E01_설치프로그램\오라클클라이언트 12c\winx64_12201_client\client\stage\Components\oracle.rdbms.deconfig</v>
      </c>
    </row>
    <row r="3257" spans="1:1" x14ac:dyDescent="0.4">
      <c r="A3257" t="str">
        <f>HYPERLINK("\\10.12.11.20\TFO.FAIT.Share\E01_설치프로그램\오라클클라이언트 12c\winx64_12201_client\client\stage\Components\oracle.rdbms.ic")</f>
        <v>\\10.12.11.20\TFO.FAIT.Share\E01_설치프로그램\오라클클라이언트 12c\winx64_12201_client\client\stage\Components\oracle.rdbms.ic</v>
      </c>
    </row>
    <row r="3258" spans="1:1" x14ac:dyDescent="0.4">
      <c r="A3258" t="str">
        <f>HYPERLINK("\\10.12.11.20\TFO.FAIT.Share\E01_설치프로그램\오라클클라이언트 12c\winx64_12201_client\client\stage\Components\oracle.rdbms.install.common")</f>
        <v>\\10.12.11.20\TFO.FAIT.Share\E01_설치프로그램\오라클클라이언트 12c\winx64_12201_client\client\stage\Components\oracle.rdbms.install.common</v>
      </c>
    </row>
    <row r="3259" spans="1:1" x14ac:dyDescent="0.4">
      <c r="A3259" t="str">
        <f>HYPERLINK("\\10.12.11.20\TFO.FAIT.Share\E01_설치프로그램\오라클클라이언트 12c\winx64_12201_client\client\stage\Components\oracle.rdbms.install.plugins")</f>
        <v>\\10.12.11.20\TFO.FAIT.Share\E01_설치프로그램\오라클클라이언트 12c\winx64_12201_client\client\stage\Components\oracle.rdbms.install.plugins</v>
      </c>
    </row>
    <row r="3260" spans="1:1" x14ac:dyDescent="0.4">
      <c r="A3260" t="str">
        <f>HYPERLINK("\\10.12.11.20\TFO.FAIT.Share\E01_설치프로그램\오라클클라이언트 12c\winx64_12201_client\client\stage\Components\oracle.rdbms.oci")</f>
        <v>\\10.12.11.20\TFO.FAIT.Share\E01_설치프로그램\오라클클라이언트 12c\winx64_12201_client\client\stage\Components\oracle.rdbms.oci</v>
      </c>
    </row>
    <row r="3261" spans="1:1" x14ac:dyDescent="0.4">
      <c r="A3261" t="str">
        <f>HYPERLINK("\\10.12.11.20\TFO.FAIT.Share\E01_설치프로그램\오라클클라이언트 12c\winx64_12201_client\client\stage\Components\oracle.rdbms.plsql")</f>
        <v>\\10.12.11.20\TFO.FAIT.Share\E01_설치프로그램\오라클클라이언트 12c\winx64_12201_client\client\stage\Components\oracle.rdbms.plsql</v>
      </c>
    </row>
    <row r="3262" spans="1:1" x14ac:dyDescent="0.4">
      <c r="A3262" t="str">
        <f>HYPERLINK("\\10.12.11.20\TFO.FAIT.Share\E01_설치프로그램\오라클클라이언트 12c\winx64_12201_client\client\stage\Components\oracle.rdbms.rman")</f>
        <v>\\10.12.11.20\TFO.FAIT.Share\E01_설치프로그램\오라클클라이언트 12c\winx64_12201_client\client\stage\Components\oracle.rdbms.rman</v>
      </c>
    </row>
    <row r="3263" spans="1:1" x14ac:dyDescent="0.4">
      <c r="A3263" t="str">
        <f>HYPERLINK("\\10.12.11.20\TFO.FAIT.Share\E01_설치프로그램\오라클클라이언트 12c\winx64_12201_client\client\stage\Components\oracle.rdbms.rsf")</f>
        <v>\\10.12.11.20\TFO.FAIT.Share\E01_설치프로그램\오라클클라이언트 12c\winx64_12201_client\client\stage\Components\oracle.rdbms.rsf</v>
      </c>
    </row>
    <row r="3264" spans="1:1" x14ac:dyDescent="0.4">
      <c r="A3264" t="str">
        <f>HYPERLINK("\\10.12.11.20\TFO.FAIT.Share\E01_설치프로그램\오라클클라이언트 12c\winx64_12201_client\client\stage\Components\oracle.rdbms.rsf.ic")</f>
        <v>\\10.12.11.20\TFO.FAIT.Share\E01_설치프로그램\오라클클라이언트 12c\winx64_12201_client\client\stage\Components\oracle.rdbms.rsf.ic</v>
      </c>
    </row>
    <row r="3265" spans="1:1" x14ac:dyDescent="0.4">
      <c r="A3265" t="str">
        <f>HYPERLINK("\\10.12.11.20\TFO.FAIT.Share\E01_설치프로그램\오라클클라이언트 12c\winx64_12201_client\client\stage\Components\oracle.rdbms.scheduler")</f>
        <v>\\10.12.11.20\TFO.FAIT.Share\E01_설치프로그램\오라클클라이언트 12c\winx64_12201_client\client\stage\Components\oracle.rdbms.scheduler</v>
      </c>
    </row>
    <row r="3266" spans="1:1" x14ac:dyDescent="0.4">
      <c r="A3266" t="str">
        <f>HYPERLINK("\\10.12.11.20\TFO.FAIT.Share\E01_설치프로그램\오라클클라이언트 12c\winx64_12201_client\client\stage\Components\oracle.rdbms.util")</f>
        <v>\\10.12.11.20\TFO.FAIT.Share\E01_설치프로그램\오라클클라이언트 12c\winx64_12201_client\client\stage\Components\oracle.rdbms.util</v>
      </c>
    </row>
    <row r="3267" spans="1:1" x14ac:dyDescent="0.4">
      <c r="A3267" t="str">
        <f>HYPERLINK("\\10.12.11.20\TFO.FAIT.Share\E01_설치프로그램\오라클클라이언트 12c\winx64_12201_client\client\stage\Components\oracle.rsf")</f>
        <v>\\10.12.11.20\TFO.FAIT.Share\E01_설치프로그램\오라클클라이언트 12c\winx64_12201_client\client\stage\Components\oracle.rsf</v>
      </c>
    </row>
    <row r="3268" spans="1:1" x14ac:dyDescent="0.4">
      <c r="A3268" t="str">
        <f>HYPERLINK("\\10.12.11.20\TFO.FAIT.Share\E01_설치프로그램\오라클클라이언트 12c\winx64_12201_client\client\stage\Components\oracle.slax.rsf")</f>
        <v>\\10.12.11.20\TFO.FAIT.Share\E01_설치프로그램\오라클클라이언트 12c\winx64_12201_client\client\stage\Components\oracle.slax.rsf</v>
      </c>
    </row>
    <row r="3269" spans="1:1" x14ac:dyDescent="0.4">
      <c r="A3269" t="str">
        <f>HYPERLINK("\\10.12.11.20\TFO.FAIT.Share\E01_설치프로그램\오라클클라이언트 12c\winx64_12201_client\client\stage\Components\oracle.sqlj")</f>
        <v>\\10.12.11.20\TFO.FAIT.Share\E01_설치프로그램\오라클클라이언트 12c\winx64_12201_client\client\stage\Components\oracle.sqlj</v>
      </c>
    </row>
    <row r="3270" spans="1:1" x14ac:dyDescent="0.4">
      <c r="A3270" t="str">
        <f>HYPERLINK("\\10.12.11.20\TFO.FAIT.Share\E01_설치프로그램\오라클클라이언트 12c\winx64_12201_client\client\stage\Components\oracle.sqlj.sqljruntime")</f>
        <v>\\10.12.11.20\TFO.FAIT.Share\E01_설치프로그램\오라클클라이언트 12c\winx64_12201_client\client\stage\Components\oracle.sqlj.sqljruntime</v>
      </c>
    </row>
    <row r="3271" spans="1:1" x14ac:dyDescent="0.4">
      <c r="A3271" t="str">
        <f>HYPERLINK("\\10.12.11.20\TFO.FAIT.Share\E01_설치프로그램\오라클클라이언트 12c\winx64_12201_client\client\stage\Components\oracle.sqlplus")</f>
        <v>\\10.12.11.20\TFO.FAIT.Share\E01_설치프로그램\오라클클라이언트 12c\winx64_12201_client\client\stage\Components\oracle.sqlplus</v>
      </c>
    </row>
    <row r="3272" spans="1:1" x14ac:dyDescent="0.4">
      <c r="A3272" t="str">
        <f>HYPERLINK("\\10.12.11.20\TFO.FAIT.Share\E01_설치프로그램\오라클클라이언트 12c\winx64_12201_client\client\stage\Components\oracle.sqlplus.ic")</f>
        <v>\\10.12.11.20\TFO.FAIT.Share\E01_설치프로그램\오라클클라이언트 12c\winx64_12201_client\client\stage\Components\oracle.sqlplus.ic</v>
      </c>
    </row>
    <row r="3273" spans="1:1" x14ac:dyDescent="0.4">
      <c r="A3273" t="str">
        <f>HYPERLINK("\\10.12.11.20\TFO.FAIT.Share\E01_설치프로그램\오라클클라이언트 12c\winx64_12201_client\client\stage\Components\oracle.swd.commonlogging")</f>
        <v>\\10.12.11.20\TFO.FAIT.Share\E01_설치프로그램\오라클클라이언트 12c\winx64_12201_client\client\stage\Components\oracle.swd.commonlogging</v>
      </c>
    </row>
    <row r="3274" spans="1:1" x14ac:dyDescent="0.4">
      <c r="A3274" t="str">
        <f>HYPERLINK("\\10.12.11.20\TFO.FAIT.Share\E01_설치프로그램\오라클클라이언트 12c\winx64_12201_client\client\stage\Components\oracle.swd.opatch")</f>
        <v>\\10.12.11.20\TFO.FAIT.Share\E01_설치프로그램\오라클클라이언트 12c\winx64_12201_client\client\stage\Components\oracle.swd.opatch</v>
      </c>
    </row>
    <row r="3275" spans="1:1" x14ac:dyDescent="0.4">
      <c r="A3275" t="str">
        <f>HYPERLINK("\\10.12.11.20\TFO.FAIT.Share\E01_설치프로그램\오라클클라이언트 12c\winx64_12201_client\client\stage\Components\oracle.swd.opatchautodb")</f>
        <v>\\10.12.11.20\TFO.FAIT.Share\E01_설치프로그램\오라클클라이언트 12c\winx64_12201_client\client\stage\Components\oracle.swd.opatchautodb</v>
      </c>
    </row>
    <row r="3276" spans="1:1" x14ac:dyDescent="0.4">
      <c r="A3276" t="str">
        <f>HYPERLINK("\\10.12.11.20\TFO.FAIT.Share\E01_설치프로그램\오라클클라이언트 12c\winx64_12201_client\client\stage\Components\oracle.swd.oui")</f>
        <v>\\10.12.11.20\TFO.FAIT.Share\E01_설치프로그램\오라클클라이언트 12c\winx64_12201_client\client\stage\Components\oracle.swd.oui</v>
      </c>
    </row>
    <row r="3277" spans="1:1" x14ac:dyDescent="0.4">
      <c r="A3277" t="str">
        <f>HYPERLINK("\\10.12.11.20\TFO.FAIT.Share\E01_설치프로그램\오라클클라이언트 12c\winx64_12201_client\client\stage\Components\oracle.swd.oui.core")</f>
        <v>\\10.12.11.20\TFO.FAIT.Share\E01_설치프로그램\오라클클라이언트 12c\winx64_12201_client\client\stage\Components\oracle.swd.oui.core</v>
      </c>
    </row>
    <row r="3278" spans="1:1" x14ac:dyDescent="0.4">
      <c r="A3278" t="str">
        <f>HYPERLINK("\\10.12.11.20\TFO.FAIT.Share\E01_설치프로그램\오라클클라이언트 12c\winx64_12201_client\client\stage\Components\oracle.swd.oui.core.min")</f>
        <v>\\10.12.11.20\TFO.FAIT.Share\E01_설치프로그램\오라클클라이언트 12c\winx64_12201_client\client\stage\Components\oracle.swd.oui.core.min</v>
      </c>
    </row>
    <row r="3279" spans="1:1" x14ac:dyDescent="0.4">
      <c r="A3279" t="str">
        <f>HYPERLINK("\\10.12.11.20\TFO.FAIT.Share\E01_설치프로그램\오라클클라이언트 12c\winx64_12201_client\client\stage\Components\oracle.sysman.ccr.deconfig")</f>
        <v>\\10.12.11.20\TFO.FAIT.Share\E01_설치프로그램\오라클클라이언트 12c\winx64_12201_client\client\stage\Components\oracle.sysman.ccr.deconfig</v>
      </c>
    </row>
    <row r="3280" spans="1:1" x14ac:dyDescent="0.4">
      <c r="A3280" t="str">
        <f>HYPERLINK("\\10.12.11.20\TFO.FAIT.Share\E01_설치프로그램\오라클클라이언트 12c\winx64_12201_client\client\stage\Components\oracle.usm.deconfig")</f>
        <v>\\10.12.11.20\TFO.FAIT.Share\E01_설치프로그램\오라클클라이언트 12c\winx64_12201_client\client\stage\Components\oracle.usm.deconfig</v>
      </c>
    </row>
    <row r="3281" spans="1:1" x14ac:dyDescent="0.4">
      <c r="A3281" t="str">
        <f>HYPERLINK("\\10.12.11.20\TFO.FAIT.Share\E01_설치프로그램\오라클클라이언트 12c\winx64_12201_client\client\stage\Components\oracle.winprod")</f>
        <v>\\10.12.11.20\TFO.FAIT.Share\E01_설치프로그램\오라클클라이언트 12c\winx64_12201_client\client\stage\Components\oracle.winprod</v>
      </c>
    </row>
    <row r="3282" spans="1:1" x14ac:dyDescent="0.4">
      <c r="A3282" t="str">
        <f>HYPERLINK("\\10.12.11.20\TFO.FAIT.Share\E01_설치프로그램\오라클클라이언트 12c\winx64_12201_client\client\stage\Components\oracle.wwg.plsql")</f>
        <v>\\10.12.11.20\TFO.FAIT.Share\E01_설치프로그램\오라클클라이언트 12c\winx64_12201_client\client\stage\Components\oracle.wwg.plsql</v>
      </c>
    </row>
    <row r="3283" spans="1:1" x14ac:dyDescent="0.4">
      <c r="A3283" t="str">
        <f>HYPERLINK("\\10.12.11.20\TFO.FAIT.Share\E01_설치프로그램\오라클클라이언트 12c\winx64_12201_client\client\stage\Components\oracle.xdk")</f>
        <v>\\10.12.11.20\TFO.FAIT.Share\E01_설치프로그램\오라클클라이언트 12c\winx64_12201_client\client\stage\Components\oracle.xdk</v>
      </c>
    </row>
    <row r="3284" spans="1:1" x14ac:dyDescent="0.4">
      <c r="A3284" t="str">
        <f>HYPERLINK("\\10.12.11.20\TFO.FAIT.Share\E01_설치프로그램\오라클클라이언트 12c\winx64_12201_client\client\stage\Components\oracle.xdk.parser.java")</f>
        <v>\\10.12.11.20\TFO.FAIT.Share\E01_설치프로그램\오라클클라이언트 12c\winx64_12201_client\client\stage\Components\oracle.xdk.parser.java</v>
      </c>
    </row>
    <row r="3285" spans="1:1" x14ac:dyDescent="0.4">
      <c r="A3285" t="str">
        <f>HYPERLINK("\\10.12.11.20\TFO.FAIT.Share\E01_설치프로그램\오라클클라이언트 12c\winx64_12201_client\client\stage\Components\oracle.xdk.rsf")</f>
        <v>\\10.12.11.20\TFO.FAIT.Share\E01_설치프로그램\오라클클라이언트 12c\winx64_12201_client\client\stage\Components\oracle.xdk.rsf</v>
      </c>
    </row>
    <row r="3286" spans="1:1" x14ac:dyDescent="0.4">
      <c r="A3286" t="str">
        <f>HYPERLINK("\\10.12.11.20\TFO.FAIT.Share\E01_설치프로그램\오라클클라이언트 12c\winx64_12201_client\client\stage\Components\oracle.xdk.xquery")</f>
        <v>\\10.12.11.20\TFO.FAIT.Share\E01_설치프로그램\오라클클라이언트 12c\winx64_12201_client\client\stage\Components\oracle.xdk.xquery</v>
      </c>
    </row>
    <row r="3287" spans="1:1" x14ac:dyDescent="0.4">
      <c r="A3287" t="str">
        <f>HYPERLINK("\\10.12.11.20\TFO.FAIT.Share\E01_설치프로그램\오라클클라이언트 12c\winx64_12201_client\client\stage\Components\oracle.aspnet_2\12.2.0.1.0")</f>
        <v>\\10.12.11.20\TFO.FAIT.Share\E01_설치프로그램\오라클클라이언트 12c\winx64_12201_client\client\stage\Components\oracle.aspnet_2\12.2.0.1.0</v>
      </c>
    </row>
    <row r="3288" spans="1:1" x14ac:dyDescent="0.4">
      <c r="A3288" t="str">
        <f>HYPERLINK("\\10.12.11.20\TFO.FAIT.Share\E01_설치프로그램\오라클클라이언트 12c\winx64_12201_client\client\stage\Components\oracle.aspnet_2\12.2.0.1.0\1")</f>
        <v>\\10.12.11.20\TFO.FAIT.Share\E01_설치프로그램\오라클클라이언트 12c\winx64_12201_client\client\stage\Components\oracle.aspnet_2\12.2.0.1.0\1</v>
      </c>
    </row>
    <row r="3289" spans="1:1" x14ac:dyDescent="0.4">
      <c r="A3289" t="str">
        <f>HYPERLINK("\\10.12.11.20\TFO.FAIT.Share\E01_설치프로그램\오라클클라이언트 12c\winx64_12201_client\client\stage\Components\oracle.aspnet_2\12.2.0.1.0\1\DataFiles")</f>
        <v>\\10.12.11.20\TFO.FAIT.Share\E01_설치프로그램\오라클클라이언트 12c\winx64_12201_client\client\stage\Components\oracle.aspnet_2\12.2.0.1.0\1\DataFiles</v>
      </c>
    </row>
    <row r="3290" spans="1:1" x14ac:dyDescent="0.4">
      <c r="A3290" t="str">
        <f>HYPERLINK("\\10.12.11.20\TFO.FAIT.Share\E01_설치프로그램\오라클클라이언트 12c\winx64_12201_client\client\stage\Components\oracle.assistants.acf\12.2.0.1.0")</f>
        <v>\\10.12.11.20\TFO.FAIT.Share\E01_설치프로그램\오라클클라이언트 12c\winx64_12201_client\client\stage\Components\oracle.assistants.acf\12.2.0.1.0</v>
      </c>
    </row>
    <row r="3291" spans="1:1" x14ac:dyDescent="0.4">
      <c r="A3291" t="str">
        <f>HYPERLINK("\\10.12.11.20\TFO.FAIT.Share\E01_설치프로그램\오라클클라이언트 12c\winx64_12201_client\client\stage\Components\oracle.assistants.acf\12.2.0.1.0\1")</f>
        <v>\\10.12.11.20\TFO.FAIT.Share\E01_설치프로그램\오라클클라이언트 12c\winx64_12201_client\client\stage\Components\oracle.assistants.acf\12.2.0.1.0\1</v>
      </c>
    </row>
    <row r="3292" spans="1:1" x14ac:dyDescent="0.4">
      <c r="A3292" t="str">
        <f>HYPERLINK("\\10.12.11.20\TFO.FAIT.Share\E01_설치프로그램\오라클클라이언트 12c\winx64_12201_client\client\stage\Components\oracle.assistants.acf\12.2.0.1.0\1\DataFiles")</f>
        <v>\\10.12.11.20\TFO.FAIT.Share\E01_설치프로그램\오라클클라이언트 12c\winx64_12201_client\client\stage\Components\oracle.assistants.acf\12.2.0.1.0\1\DataFiles</v>
      </c>
    </row>
    <row r="3293" spans="1:1" x14ac:dyDescent="0.4">
      <c r="A3293" t="str">
        <f>HYPERLINK("\\10.12.11.20\TFO.FAIT.Share\E01_설치프로그램\오라클클라이언트 12c\winx64_12201_client\client\stage\Components\oracle.assistants.deconfig\12.2.0.1.0")</f>
        <v>\\10.12.11.20\TFO.FAIT.Share\E01_설치프로그램\오라클클라이언트 12c\winx64_12201_client\client\stage\Components\oracle.assistants.deconfig\12.2.0.1.0</v>
      </c>
    </row>
    <row r="3294" spans="1:1" x14ac:dyDescent="0.4">
      <c r="A3294" t="str">
        <f>HYPERLINK("\\10.12.11.20\TFO.FAIT.Share\E01_설치프로그램\오라클클라이언트 12c\winx64_12201_client\client\stage\Components\oracle.assistants.deconfig\12.2.0.1.0\1")</f>
        <v>\\10.12.11.20\TFO.FAIT.Share\E01_설치프로그램\오라클클라이언트 12c\winx64_12201_client\client\stage\Components\oracle.assistants.deconfig\12.2.0.1.0\1</v>
      </c>
    </row>
    <row r="3295" spans="1:1" x14ac:dyDescent="0.4">
      <c r="A3295" t="str">
        <f>HYPERLINK("\\10.12.11.20\TFO.FAIT.Share\E01_설치프로그램\오라클클라이언트 12c\winx64_12201_client\client\stage\Components\oracle.assistants.deconfig\12.2.0.1.0\1\DataFiles")</f>
        <v>\\10.12.11.20\TFO.FAIT.Share\E01_설치프로그램\오라클클라이언트 12c\winx64_12201_client\client\stage\Components\oracle.assistants.deconfig\12.2.0.1.0\1\DataFiles</v>
      </c>
    </row>
    <row r="3296" spans="1:1" x14ac:dyDescent="0.4">
      <c r="A3296" t="str">
        <f>HYPERLINK("\\10.12.11.20\TFO.FAIT.Share\E01_설치프로그램\오라클클라이언트 12c\winx64_12201_client\client\stage\Components\oracle.assistants.netca.client\12.2.0.1.0")</f>
        <v>\\10.12.11.20\TFO.FAIT.Share\E01_설치프로그램\오라클클라이언트 12c\winx64_12201_client\client\stage\Components\oracle.assistants.netca.client\12.2.0.1.0</v>
      </c>
    </row>
    <row r="3297" spans="1:1" x14ac:dyDescent="0.4">
      <c r="A3297" t="str">
        <f>HYPERLINK("\\10.12.11.20\TFO.FAIT.Share\E01_설치프로그램\오라클클라이언트 12c\winx64_12201_client\client\stage\Components\oracle.assistants.netca.client\12.2.0.1.0\1")</f>
        <v>\\10.12.11.20\TFO.FAIT.Share\E01_설치프로그램\오라클클라이언트 12c\winx64_12201_client\client\stage\Components\oracle.assistants.netca.client\12.2.0.1.0\1</v>
      </c>
    </row>
    <row r="3298" spans="1:1" x14ac:dyDescent="0.4">
      <c r="A3298" t="str">
        <f>HYPERLINK("\\10.12.11.20\TFO.FAIT.Share\E01_설치프로그램\오라클클라이언트 12c\winx64_12201_client\client\stage\Components\oracle.assistants.netca.client\12.2.0.1.0\1\DataFiles")</f>
        <v>\\10.12.11.20\TFO.FAIT.Share\E01_설치프로그램\오라클클라이언트 12c\winx64_12201_client\client\stage\Components\oracle.assistants.netca.client\12.2.0.1.0\1\DataFiles</v>
      </c>
    </row>
    <row r="3299" spans="1:1" x14ac:dyDescent="0.4">
      <c r="A3299" t="str">
        <f>HYPERLINK("\\10.12.11.20\TFO.FAIT.Share\E01_설치프로그램\오라클클라이언트 12c\winx64_12201_client\client\stage\Components\oracle.bali.ewt\11.1.1.6.0")</f>
        <v>\\10.12.11.20\TFO.FAIT.Share\E01_설치프로그램\오라클클라이언트 12c\winx64_12201_client\client\stage\Components\oracle.bali.ewt\11.1.1.6.0</v>
      </c>
    </row>
    <row r="3300" spans="1:1" x14ac:dyDescent="0.4">
      <c r="A3300" t="str">
        <f>HYPERLINK("\\10.12.11.20\TFO.FAIT.Share\E01_설치프로그램\오라클클라이언트 12c\winx64_12201_client\client\stage\Components\oracle.bali.ewt\11.1.1.6.0\1")</f>
        <v>\\10.12.11.20\TFO.FAIT.Share\E01_설치프로그램\오라클클라이언트 12c\winx64_12201_client\client\stage\Components\oracle.bali.ewt\11.1.1.6.0\1</v>
      </c>
    </row>
    <row r="3301" spans="1:1" x14ac:dyDescent="0.4">
      <c r="A3301" t="str">
        <f>HYPERLINK("\\10.12.11.20\TFO.FAIT.Share\E01_설치프로그램\오라클클라이언트 12c\winx64_12201_client\client\stage\Components\oracle.bali.ewt\11.1.1.6.0\1\DataFiles")</f>
        <v>\\10.12.11.20\TFO.FAIT.Share\E01_설치프로그램\오라클클라이언트 12c\winx64_12201_client\client\stage\Components\oracle.bali.ewt\11.1.1.6.0\1\DataFiles</v>
      </c>
    </row>
    <row r="3302" spans="1:1" x14ac:dyDescent="0.4">
      <c r="A3302" t="str">
        <f>HYPERLINK("\\10.12.11.20\TFO.FAIT.Share\E01_설치프로그램\오라클클라이언트 12c\winx64_12201_client\client\stage\Components\oracle.bali.ice\11.1.1.7.0")</f>
        <v>\\10.12.11.20\TFO.FAIT.Share\E01_설치프로그램\오라클클라이언트 12c\winx64_12201_client\client\stage\Components\oracle.bali.ice\11.1.1.7.0</v>
      </c>
    </row>
    <row r="3303" spans="1:1" x14ac:dyDescent="0.4">
      <c r="A3303" t="str">
        <f>HYPERLINK("\\10.12.11.20\TFO.FAIT.Share\E01_설치프로그램\오라클클라이언트 12c\winx64_12201_client\client\stage\Components\oracle.bali.ice\11.1.1.7.0\1")</f>
        <v>\\10.12.11.20\TFO.FAIT.Share\E01_설치프로그램\오라클클라이언트 12c\winx64_12201_client\client\stage\Components\oracle.bali.ice\11.1.1.7.0\1</v>
      </c>
    </row>
    <row r="3304" spans="1:1" x14ac:dyDescent="0.4">
      <c r="A3304" t="str">
        <f>HYPERLINK("\\10.12.11.20\TFO.FAIT.Share\E01_설치프로그램\오라클클라이언트 12c\winx64_12201_client\client\stage\Components\oracle.bali.ice\11.1.1.7.0\1\DataFiles")</f>
        <v>\\10.12.11.20\TFO.FAIT.Share\E01_설치프로그램\오라클클라이언트 12c\winx64_12201_client\client\stage\Components\oracle.bali.ice\11.1.1.7.0\1\DataFiles</v>
      </c>
    </row>
    <row r="3305" spans="1:1" x14ac:dyDescent="0.4">
      <c r="A3305" t="str">
        <f>HYPERLINK("\\10.12.11.20\TFO.FAIT.Share\E01_설치프로그램\오라클클라이언트 12c\winx64_12201_client\client\stage\Components\oracle.bali.jewt\11.1.1.6.0")</f>
        <v>\\10.12.11.20\TFO.FAIT.Share\E01_설치프로그램\오라클클라이언트 12c\winx64_12201_client\client\stage\Components\oracle.bali.jewt\11.1.1.6.0</v>
      </c>
    </row>
    <row r="3306" spans="1:1" x14ac:dyDescent="0.4">
      <c r="A3306" t="str">
        <f>HYPERLINK("\\10.12.11.20\TFO.FAIT.Share\E01_설치프로그램\오라클클라이언트 12c\winx64_12201_client\client\stage\Components\oracle.bali.jewt\11.1.1.6.0\1")</f>
        <v>\\10.12.11.20\TFO.FAIT.Share\E01_설치프로그램\오라클클라이언트 12c\winx64_12201_client\client\stage\Components\oracle.bali.jewt\11.1.1.6.0\1</v>
      </c>
    </row>
    <row r="3307" spans="1:1" x14ac:dyDescent="0.4">
      <c r="A3307" t="str">
        <f>HYPERLINK("\\10.12.11.20\TFO.FAIT.Share\E01_설치프로그램\오라클클라이언트 12c\winx64_12201_client\client\stage\Components\oracle.bali.jewt\11.1.1.6.0\1\DataFiles")</f>
        <v>\\10.12.11.20\TFO.FAIT.Share\E01_설치프로그램\오라클클라이언트 12c\winx64_12201_client\client\stage\Components\oracle.bali.jewt\11.1.1.6.0\1\DataFiles</v>
      </c>
    </row>
    <row r="3308" spans="1:1" x14ac:dyDescent="0.4">
      <c r="A3308" t="str">
        <f>HYPERLINK("\\10.12.11.20\TFO.FAIT.Share\E01_설치프로그램\오라클클라이언트 12c\winx64_12201_client\client\stage\Components\oracle.bali.share\11.1.1.6.0")</f>
        <v>\\10.12.11.20\TFO.FAIT.Share\E01_설치프로그램\오라클클라이언트 12c\winx64_12201_client\client\stage\Components\oracle.bali.share\11.1.1.6.0</v>
      </c>
    </row>
    <row r="3309" spans="1:1" x14ac:dyDescent="0.4">
      <c r="A3309" t="str">
        <f>HYPERLINK("\\10.12.11.20\TFO.FAIT.Share\E01_설치프로그램\오라클클라이언트 12c\winx64_12201_client\client\stage\Components\oracle.bali.share\11.1.1.6.0\1")</f>
        <v>\\10.12.11.20\TFO.FAIT.Share\E01_설치프로그램\오라클클라이언트 12c\winx64_12201_client\client\stage\Components\oracle.bali.share\11.1.1.6.0\1</v>
      </c>
    </row>
    <row r="3310" spans="1:1" x14ac:dyDescent="0.4">
      <c r="A3310" t="str">
        <f>HYPERLINK("\\10.12.11.20\TFO.FAIT.Share\E01_설치프로그램\오라클클라이언트 12c\winx64_12201_client\client\stage\Components\oracle.bali.share\11.1.1.6.0\1\DataFiles")</f>
        <v>\\10.12.11.20\TFO.FAIT.Share\E01_설치프로그램\오라클클라이언트 12c\winx64_12201_client\client\stage\Components\oracle.bali.share\11.1.1.6.0\1\DataFiles</v>
      </c>
    </row>
    <row r="3311" spans="1:1" x14ac:dyDescent="0.4">
      <c r="A3311" t="str">
        <f>HYPERLINK("\\10.12.11.20\TFO.FAIT.Share\E01_설치프로그램\오라클클라이언트 12c\winx64_12201_client\client\stage\Components\oracle.buildtools.common\12.2.0.1.0")</f>
        <v>\\10.12.11.20\TFO.FAIT.Share\E01_설치프로그램\오라클클라이언트 12c\winx64_12201_client\client\stage\Components\oracle.buildtools.common\12.2.0.1.0</v>
      </c>
    </row>
    <row r="3312" spans="1:1" x14ac:dyDescent="0.4">
      <c r="A3312" t="str">
        <f>HYPERLINK("\\10.12.11.20\TFO.FAIT.Share\E01_설치프로그램\오라클클라이언트 12c\winx64_12201_client\client\stage\Components\oracle.buildtools.common\12.2.0.1.0\1")</f>
        <v>\\10.12.11.20\TFO.FAIT.Share\E01_설치프로그램\오라클클라이언트 12c\winx64_12201_client\client\stage\Components\oracle.buildtools.common\12.2.0.1.0\1</v>
      </c>
    </row>
    <row r="3313" spans="1:1" x14ac:dyDescent="0.4">
      <c r="A3313" t="str">
        <f>HYPERLINK("\\10.12.11.20\TFO.FAIT.Share\E01_설치프로그램\오라클클라이언트 12c\winx64_12201_client\client\stage\Components\oracle.buildtools.common\12.2.0.1.0\1\DataFiles")</f>
        <v>\\10.12.11.20\TFO.FAIT.Share\E01_설치프로그램\오라클클라이언트 12c\winx64_12201_client\client\stage\Components\oracle.buildtools.common\12.2.0.1.0\1\DataFiles</v>
      </c>
    </row>
    <row r="3314" spans="1:1" x14ac:dyDescent="0.4">
      <c r="A3314" t="str">
        <f>HYPERLINK("\\10.12.11.20\TFO.FAIT.Share\E01_설치프로그램\오라클클라이언트 12c\winx64_12201_client\client\stage\Components\oracle.buildtools.rsf\12.2.0.1.0")</f>
        <v>\\10.12.11.20\TFO.FAIT.Share\E01_설치프로그램\오라클클라이언트 12c\winx64_12201_client\client\stage\Components\oracle.buildtools.rsf\12.2.0.1.0</v>
      </c>
    </row>
    <row r="3315" spans="1:1" x14ac:dyDescent="0.4">
      <c r="A3315" t="str">
        <f>HYPERLINK("\\10.12.11.20\TFO.FAIT.Share\E01_설치프로그램\오라클클라이언트 12c\winx64_12201_client\client\stage\Components\oracle.buildtools.rsf\12.2.0.1.0\1")</f>
        <v>\\10.12.11.20\TFO.FAIT.Share\E01_설치프로그램\오라클클라이언트 12c\winx64_12201_client\client\stage\Components\oracle.buildtools.rsf\12.2.0.1.0\1</v>
      </c>
    </row>
    <row r="3316" spans="1:1" x14ac:dyDescent="0.4">
      <c r="A3316" t="str">
        <f>HYPERLINK("\\10.12.11.20\TFO.FAIT.Share\E01_설치프로그램\오라클클라이언트 12c\winx64_12201_client\client\stage\Components\oracle.buildtools.rsf\12.2.0.1.0\1\DataFiles")</f>
        <v>\\10.12.11.20\TFO.FAIT.Share\E01_설치프로그램\오라클클라이언트 12c\winx64_12201_client\client\stage\Components\oracle.buildtools.rsf\12.2.0.1.0\1\DataFiles</v>
      </c>
    </row>
    <row r="3317" spans="1:1" x14ac:dyDescent="0.4">
      <c r="A3317" t="str">
        <f>HYPERLINK("\\10.12.11.20\TFO.FAIT.Share\E01_설치프로그램\오라클클라이언트 12c\winx64_12201_client\client\stage\Components\oracle.client\12.2.0.1.0")</f>
        <v>\\10.12.11.20\TFO.FAIT.Share\E01_설치프로그램\오라클클라이언트 12c\winx64_12201_client\client\stage\Components\oracle.client\12.2.0.1.0</v>
      </c>
    </row>
    <row r="3318" spans="1:1" x14ac:dyDescent="0.4">
      <c r="A3318" t="str">
        <f>HYPERLINK("\\10.12.11.20\TFO.FAIT.Share\E01_설치프로그램\오라클클라이언트 12c\winx64_12201_client\client\stage\Components\oracle.client\12.2.0.1.0\1")</f>
        <v>\\10.12.11.20\TFO.FAIT.Share\E01_설치프로그램\오라클클라이언트 12c\winx64_12201_client\client\stage\Components\oracle.client\12.2.0.1.0\1</v>
      </c>
    </row>
    <row r="3319" spans="1:1" x14ac:dyDescent="0.4">
      <c r="A3319" t="str">
        <f>HYPERLINK("\\10.12.11.20\TFO.FAIT.Share\E01_설치프로그램\오라클클라이언트 12c\winx64_12201_client\client\stage\Components\oracle.client\12.2.0.1.0\1\DataFiles")</f>
        <v>\\10.12.11.20\TFO.FAIT.Share\E01_설치프로그램\오라클클라이언트 12c\winx64_12201_client\client\stage\Components\oracle.client\12.2.0.1.0\1\DataFiles</v>
      </c>
    </row>
    <row r="3320" spans="1:1" x14ac:dyDescent="0.4">
      <c r="A3320" t="str">
        <f>HYPERLINK("\\10.12.11.20\TFO.FAIT.Share\E01_설치프로그램\오라클클라이언트 12c\winx64_12201_client\client\stage\Components\oracle.dbdev\12.2.0.1.0")</f>
        <v>\\10.12.11.20\TFO.FAIT.Share\E01_설치프로그램\오라클클라이언트 12c\winx64_12201_client\client\stage\Components\oracle.dbdev\12.2.0.1.0</v>
      </c>
    </row>
    <row r="3321" spans="1:1" x14ac:dyDescent="0.4">
      <c r="A3321" t="str">
        <f>HYPERLINK("\\10.12.11.20\TFO.FAIT.Share\E01_설치프로그램\오라클클라이언트 12c\winx64_12201_client\client\stage\Components\oracle.dbdev\12.2.0.1.0\1")</f>
        <v>\\10.12.11.20\TFO.FAIT.Share\E01_설치프로그램\오라클클라이언트 12c\winx64_12201_client\client\stage\Components\oracle.dbdev\12.2.0.1.0\1</v>
      </c>
    </row>
    <row r="3322" spans="1:1" x14ac:dyDescent="0.4">
      <c r="A3322" t="str">
        <f>HYPERLINK("\\10.12.11.20\TFO.FAIT.Share\E01_설치프로그램\오라클클라이언트 12c\winx64_12201_client\client\stage\Components\oracle.dbdev\12.2.0.1.0\1\DataFiles")</f>
        <v>\\10.12.11.20\TFO.FAIT.Share\E01_설치프로그램\오라클클라이언트 12c\winx64_12201_client\client\stage\Components\oracle.dbdev\12.2.0.1.0\1\DataFiles</v>
      </c>
    </row>
    <row r="3323" spans="1:1" x14ac:dyDescent="0.4">
      <c r="A3323" t="str">
        <f>HYPERLINK("\\10.12.11.20\TFO.FAIT.Share\E01_설치프로그램\오라클클라이언트 12c\winx64_12201_client\client\stage\Components\oracle.dbjava.ic\12.2.0.1.0")</f>
        <v>\\10.12.11.20\TFO.FAIT.Share\E01_설치프로그램\오라클클라이언트 12c\winx64_12201_client\client\stage\Components\oracle.dbjava.ic\12.2.0.1.0</v>
      </c>
    </row>
    <row r="3324" spans="1:1" x14ac:dyDescent="0.4">
      <c r="A3324" t="str">
        <f>HYPERLINK("\\10.12.11.20\TFO.FAIT.Share\E01_설치프로그램\오라클클라이언트 12c\winx64_12201_client\client\stage\Components\oracle.dbjava.ic\12.2.0.1.0\1")</f>
        <v>\\10.12.11.20\TFO.FAIT.Share\E01_설치프로그램\오라클클라이언트 12c\winx64_12201_client\client\stage\Components\oracle.dbjava.ic\12.2.0.1.0\1</v>
      </c>
    </row>
    <row r="3325" spans="1:1" x14ac:dyDescent="0.4">
      <c r="A3325" t="str">
        <f>HYPERLINK("\\10.12.11.20\TFO.FAIT.Share\E01_설치프로그램\오라클클라이언트 12c\winx64_12201_client\client\stage\Components\oracle.dbjava.ic\12.2.0.1.0\1\DataFiles")</f>
        <v>\\10.12.11.20\TFO.FAIT.Share\E01_설치프로그램\오라클클라이언트 12c\winx64_12201_client\client\stage\Components\oracle.dbjava.ic\12.2.0.1.0\1\DataFiles</v>
      </c>
    </row>
    <row r="3326" spans="1:1" x14ac:dyDescent="0.4">
      <c r="A3326" t="str">
        <f>HYPERLINK("\\10.12.11.20\TFO.FAIT.Share\E01_설치프로그램\오라클클라이언트 12c\winx64_12201_client\client\stage\Components\oracle.dbjava.jdbc\12.2.0.1.0")</f>
        <v>\\10.12.11.20\TFO.FAIT.Share\E01_설치프로그램\오라클클라이언트 12c\winx64_12201_client\client\stage\Components\oracle.dbjava.jdbc\12.2.0.1.0</v>
      </c>
    </row>
    <row r="3327" spans="1:1" x14ac:dyDescent="0.4">
      <c r="A3327" t="str">
        <f>HYPERLINK("\\10.12.11.20\TFO.FAIT.Share\E01_설치프로그램\오라클클라이언트 12c\winx64_12201_client\client\stage\Components\oracle.dbjava.jdbc\12.2.0.1.0\1")</f>
        <v>\\10.12.11.20\TFO.FAIT.Share\E01_설치프로그램\오라클클라이언트 12c\winx64_12201_client\client\stage\Components\oracle.dbjava.jdbc\12.2.0.1.0\1</v>
      </c>
    </row>
    <row r="3328" spans="1:1" x14ac:dyDescent="0.4">
      <c r="A3328" t="str">
        <f>HYPERLINK("\\10.12.11.20\TFO.FAIT.Share\E01_설치프로그램\오라클클라이언트 12c\winx64_12201_client\client\stage\Components\oracle.dbjava.jdbc\12.2.0.1.0\1\DataFiles")</f>
        <v>\\10.12.11.20\TFO.FAIT.Share\E01_설치프로그램\오라클클라이언트 12c\winx64_12201_client\client\stage\Components\oracle.dbjava.jdbc\12.2.0.1.0\1\DataFiles</v>
      </c>
    </row>
    <row r="3329" spans="1:1" x14ac:dyDescent="0.4">
      <c r="A3329" t="str">
        <f>HYPERLINK("\\10.12.11.20\TFO.FAIT.Share\E01_설치프로그램\오라클클라이언트 12c\winx64_12201_client\client\stage\Components\oracle.dbjava.ucp\12.2.0.1.0")</f>
        <v>\\10.12.11.20\TFO.FAIT.Share\E01_설치프로그램\오라클클라이언트 12c\winx64_12201_client\client\stage\Components\oracle.dbjava.ucp\12.2.0.1.0</v>
      </c>
    </row>
    <row r="3330" spans="1:1" x14ac:dyDescent="0.4">
      <c r="A3330" t="str">
        <f>HYPERLINK("\\10.12.11.20\TFO.FAIT.Share\E01_설치프로그램\오라클클라이언트 12c\winx64_12201_client\client\stage\Components\oracle.dbjava.ucp\12.2.0.1.0\1")</f>
        <v>\\10.12.11.20\TFO.FAIT.Share\E01_설치프로그램\오라클클라이언트 12c\winx64_12201_client\client\stage\Components\oracle.dbjava.ucp\12.2.0.1.0\1</v>
      </c>
    </row>
    <row r="3331" spans="1:1" x14ac:dyDescent="0.4">
      <c r="A3331" t="str">
        <f>HYPERLINK("\\10.12.11.20\TFO.FAIT.Share\E01_설치프로그램\오라클클라이언트 12c\winx64_12201_client\client\stage\Components\oracle.dbjava.ucp\12.2.0.1.0\1\DataFiles")</f>
        <v>\\10.12.11.20\TFO.FAIT.Share\E01_설치프로그램\오라클클라이언트 12c\winx64_12201_client\client\stage\Components\oracle.dbjava.ucp\12.2.0.1.0\1\DataFiles</v>
      </c>
    </row>
    <row r="3332" spans="1:1" x14ac:dyDescent="0.4">
      <c r="A3332" t="str">
        <f>HYPERLINK("\\10.12.11.20\TFO.FAIT.Share\E01_설치프로그램\오라클클라이언트 12c\winx64_12201_client\client\stage\Components\oracle.duma\12.2.0.1.0")</f>
        <v>\\10.12.11.20\TFO.FAIT.Share\E01_설치프로그램\오라클클라이언트 12c\winx64_12201_client\client\stage\Components\oracle.duma\12.2.0.1.0</v>
      </c>
    </row>
    <row r="3333" spans="1:1" x14ac:dyDescent="0.4">
      <c r="A3333" t="str">
        <f>HYPERLINK("\\10.12.11.20\TFO.FAIT.Share\E01_설치프로그램\오라클클라이언트 12c\winx64_12201_client\client\stage\Components\oracle.duma\12.2.0.1.0\1")</f>
        <v>\\10.12.11.20\TFO.FAIT.Share\E01_설치프로그램\오라클클라이언트 12c\winx64_12201_client\client\stage\Components\oracle.duma\12.2.0.1.0\1</v>
      </c>
    </row>
    <row r="3334" spans="1:1" x14ac:dyDescent="0.4">
      <c r="A3334" t="str">
        <f>HYPERLINK("\\10.12.11.20\TFO.FAIT.Share\E01_설치프로그램\오라클클라이언트 12c\winx64_12201_client\client\stage\Components\oracle.duma\12.2.0.1.0\1\DataFiles")</f>
        <v>\\10.12.11.20\TFO.FAIT.Share\E01_설치프로그램\오라클클라이언트 12c\winx64_12201_client\client\stage\Components\oracle.duma\12.2.0.1.0\1\DataFiles</v>
      </c>
    </row>
    <row r="3335" spans="1:1" x14ac:dyDescent="0.4">
      <c r="A3335" t="str">
        <f>HYPERLINK("\\10.12.11.20\TFO.FAIT.Share\E01_설치프로그램\오라클클라이언트 12c\winx64_12201_client\client\stage\Components\oracle.has.common\12.2.0.1.0")</f>
        <v>\\10.12.11.20\TFO.FAIT.Share\E01_설치프로그램\오라클클라이언트 12c\winx64_12201_client\client\stage\Components\oracle.has.common\12.2.0.1.0</v>
      </c>
    </row>
    <row r="3336" spans="1:1" x14ac:dyDescent="0.4">
      <c r="A3336" t="str">
        <f>HYPERLINK("\\10.12.11.20\TFO.FAIT.Share\E01_설치프로그램\오라클클라이언트 12c\winx64_12201_client\client\stage\Components\oracle.has.common\12.2.0.1.0\1")</f>
        <v>\\10.12.11.20\TFO.FAIT.Share\E01_설치프로그램\오라클클라이언트 12c\winx64_12201_client\client\stage\Components\oracle.has.common\12.2.0.1.0\1</v>
      </c>
    </row>
    <row r="3337" spans="1:1" x14ac:dyDescent="0.4">
      <c r="A3337" t="str">
        <f>HYPERLINK("\\10.12.11.20\TFO.FAIT.Share\E01_설치프로그램\오라클클라이언트 12c\winx64_12201_client\client\stage\Components\oracle.has.common\12.2.0.1.0\1\DataFiles")</f>
        <v>\\10.12.11.20\TFO.FAIT.Share\E01_설치프로그램\오라클클라이언트 12c\winx64_12201_client\client\stage\Components\oracle.has.common\12.2.0.1.0\1\DataFiles</v>
      </c>
    </row>
    <row r="3338" spans="1:1" x14ac:dyDescent="0.4">
      <c r="A3338" t="str">
        <f>HYPERLINK("\\10.12.11.20\TFO.FAIT.Share\E01_설치프로그램\오라클클라이언트 12c\winx64_12201_client\client\stage\Components\oracle.has.common.cvu\12.2.0.1.0")</f>
        <v>\\10.12.11.20\TFO.FAIT.Share\E01_설치프로그램\오라클클라이언트 12c\winx64_12201_client\client\stage\Components\oracle.has.common.cvu\12.2.0.1.0</v>
      </c>
    </row>
    <row r="3339" spans="1:1" x14ac:dyDescent="0.4">
      <c r="A3339" t="str">
        <f>HYPERLINK("\\10.12.11.20\TFO.FAIT.Share\E01_설치프로그램\오라클클라이언트 12c\winx64_12201_client\client\stage\Components\oracle.has.common.cvu\12.2.0.1.0\1")</f>
        <v>\\10.12.11.20\TFO.FAIT.Share\E01_설치프로그램\오라클클라이언트 12c\winx64_12201_client\client\stage\Components\oracle.has.common.cvu\12.2.0.1.0\1</v>
      </c>
    </row>
    <row r="3340" spans="1:1" x14ac:dyDescent="0.4">
      <c r="A3340" t="str">
        <f>HYPERLINK("\\10.12.11.20\TFO.FAIT.Share\E01_설치프로그램\오라클클라이언트 12c\winx64_12201_client\client\stage\Components\oracle.has.common.cvu\12.2.0.1.0\1\DataFiles")</f>
        <v>\\10.12.11.20\TFO.FAIT.Share\E01_설치프로그램\오라클클라이언트 12c\winx64_12201_client\client\stage\Components\oracle.has.common.cvu\12.2.0.1.0\1\DataFiles</v>
      </c>
    </row>
    <row r="3341" spans="1:1" x14ac:dyDescent="0.4">
      <c r="A3341" t="str">
        <f>HYPERLINK("\\10.12.11.20\TFO.FAIT.Share\E01_설치프로그램\오라클클라이언트 12c\winx64_12201_client\client\stage\Components\oracle.has.deconfig\12.2.0.1.0")</f>
        <v>\\10.12.11.20\TFO.FAIT.Share\E01_설치프로그램\오라클클라이언트 12c\winx64_12201_client\client\stage\Components\oracle.has.deconfig\12.2.0.1.0</v>
      </c>
    </row>
    <row r="3342" spans="1:1" x14ac:dyDescent="0.4">
      <c r="A3342" t="str">
        <f>HYPERLINK("\\10.12.11.20\TFO.FAIT.Share\E01_설치프로그램\오라클클라이언트 12c\winx64_12201_client\client\stage\Components\oracle.has.deconfig\12.2.0.1.0\1")</f>
        <v>\\10.12.11.20\TFO.FAIT.Share\E01_설치프로그램\오라클클라이언트 12c\winx64_12201_client\client\stage\Components\oracle.has.deconfig\12.2.0.1.0\1</v>
      </c>
    </row>
    <row r="3343" spans="1:1" x14ac:dyDescent="0.4">
      <c r="A3343" t="str">
        <f>HYPERLINK("\\10.12.11.20\TFO.FAIT.Share\E01_설치프로그램\오라클클라이언트 12c\winx64_12201_client\client\stage\Components\oracle.has.deconfig\12.2.0.1.0\1\DataFiles")</f>
        <v>\\10.12.11.20\TFO.FAIT.Share\E01_설치프로그램\오라클클라이언트 12c\winx64_12201_client\client\stage\Components\oracle.has.deconfig\12.2.0.1.0\1\DataFiles</v>
      </c>
    </row>
    <row r="3344" spans="1:1" x14ac:dyDescent="0.4">
      <c r="A3344" t="str">
        <f>HYPERLINK("\\10.12.11.20\TFO.FAIT.Share\E01_설치프로그램\오라클클라이언트 12c\winx64_12201_client\client\stage\Components\oracle.has.rsf\12.2.0.1.0")</f>
        <v>\\10.12.11.20\TFO.FAIT.Share\E01_설치프로그램\오라클클라이언트 12c\winx64_12201_client\client\stage\Components\oracle.has.rsf\12.2.0.1.0</v>
      </c>
    </row>
    <row r="3345" spans="1:1" x14ac:dyDescent="0.4">
      <c r="A3345" t="str">
        <f>HYPERLINK("\\10.12.11.20\TFO.FAIT.Share\E01_설치프로그램\오라클클라이언트 12c\winx64_12201_client\client\stage\Components\oracle.has.rsf\12.2.0.1.0\1")</f>
        <v>\\10.12.11.20\TFO.FAIT.Share\E01_설치프로그램\오라클클라이언트 12c\winx64_12201_client\client\stage\Components\oracle.has.rsf\12.2.0.1.0\1</v>
      </c>
    </row>
    <row r="3346" spans="1:1" x14ac:dyDescent="0.4">
      <c r="A3346" t="str">
        <f>HYPERLINK("\\10.12.11.20\TFO.FAIT.Share\E01_설치프로그램\오라클클라이언트 12c\winx64_12201_client\client\stage\Components\oracle.has.rsf\12.2.0.1.0\1\DataFiles")</f>
        <v>\\10.12.11.20\TFO.FAIT.Share\E01_설치프로그램\오라클클라이언트 12c\winx64_12201_client\client\stage\Components\oracle.has.rsf\12.2.0.1.0\1\DataFiles</v>
      </c>
    </row>
    <row r="3347" spans="1:1" x14ac:dyDescent="0.4">
      <c r="A3347" t="str">
        <f>HYPERLINK("\\10.12.11.20\TFO.FAIT.Share\E01_설치프로그램\오라클클라이언트 12c\winx64_12201_client\client\stage\Components\oracle.help.ohj\11.1.1.7.0")</f>
        <v>\\10.12.11.20\TFO.FAIT.Share\E01_설치프로그램\오라클클라이언트 12c\winx64_12201_client\client\stage\Components\oracle.help.ohj\11.1.1.7.0</v>
      </c>
    </row>
    <row r="3348" spans="1:1" x14ac:dyDescent="0.4">
      <c r="A3348" t="str">
        <f>HYPERLINK("\\10.12.11.20\TFO.FAIT.Share\E01_설치프로그램\오라클클라이언트 12c\winx64_12201_client\client\stage\Components\oracle.help.ohj\11.1.1.7.0\1")</f>
        <v>\\10.12.11.20\TFO.FAIT.Share\E01_설치프로그램\오라클클라이언트 12c\winx64_12201_client\client\stage\Components\oracle.help.ohj\11.1.1.7.0\1</v>
      </c>
    </row>
    <row r="3349" spans="1:1" x14ac:dyDescent="0.4">
      <c r="A3349" t="str">
        <f>HYPERLINK("\\10.12.11.20\TFO.FAIT.Share\E01_설치프로그램\오라클클라이언트 12c\winx64_12201_client\client\stage\Components\oracle.help.ohj\11.1.1.7.0\1\DataFiles")</f>
        <v>\\10.12.11.20\TFO.FAIT.Share\E01_설치프로그램\오라클클라이언트 12c\winx64_12201_client\client\stage\Components\oracle.help.ohj\11.1.1.7.0\1\DataFiles</v>
      </c>
    </row>
    <row r="3350" spans="1:1" x14ac:dyDescent="0.4">
      <c r="A3350" t="str">
        <f>HYPERLINK("\\10.12.11.20\TFO.FAIT.Share\E01_설치프로그램\오라클클라이언트 12c\winx64_12201_client\client\stage\Components\oracle.help.share\11.1.1.7.0")</f>
        <v>\\10.12.11.20\TFO.FAIT.Share\E01_설치프로그램\오라클클라이언트 12c\winx64_12201_client\client\stage\Components\oracle.help.share\11.1.1.7.0</v>
      </c>
    </row>
    <row r="3351" spans="1:1" x14ac:dyDescent="0.4">
      <c r="A3351" t="str">
        <f>HYPERLINK("\\10.12.11.20\TFO.FAIT.Share\E01_설치프로그램\오라클클라이언트 12c\winx64_12201_client\client\stage\Components\oracle.help.share\11.1.1.7.0\1")</f>
        <v>\\10.12.11.20\TFO.FAIT.Share\E01_설치프로그램\오라클클라이언트 12c\winx64_12201_client\client\stage\Components\oracle.help.share\11.1.1.7.0\1</v>
      </c>
    </row>
    <row r="3352" spans="1:1" x14ac:dyDescent="0.4">
      <c r="A3352" t="str">
        <f>HYPERLINK("\\10.12.11.20\TFO.FAIT.Share\E01_설치프로그램\오라클클라이언트 12c\winx64_12201_client\client\stage\Components\oracle.help.share\11.1.1.7.0\1\DataFiles")</f>
        <v>\\10.12.11.20\TFO.FAIT.Share\E01_설치프로그램\오라클클라이언트 12c\winx64_12201_client\client\stage\Components\oracle.help.share\11.1.1.7.0\1\DataFiles</v>
      </c>
    </row>
    <row r="3353" spans="1:1" x14ac:dyDescent="0.4">
      <c r="A3353" t="str">
        <f>HYPERLINK("\\10.12.11.20\TFO.FAIT.Share\E01_설치프로그램\오라클클라이언트 12c\winx64_12201_client\client\stage\Components\oracle.install.deinstalltool\12.2.0.1.0")</f>
        <v>\\10.12.11.20\TFO.FAIT.Share\E01_설치프로그램\오라클클라이언트 12c\winx64_12201_client\client\stage\Components\oracle.install.deinstalltool\12.2.0.1.0</v>
      </c>
    </row>
    <row r="3354" spans="1:1" x14ac:dyDescent="0.4">
      <c r="A3354" t="str">
        <f>HYPERLINK("\\10.12.11.20\TFO.FAIT.Share\E01_설치프로그램\오라클클라이언트 12c\winx64_12201_client\client\stage\Components\oracle.install.deinstalltool\12.2.0.1.0\1")</f>
        <v>\\10.12.11.20\TFO.FAIT.Share\E01_설치프로그램\오라클클라이언트 12c\winx64_12201_client\client\stage\Components\oracle.install.deinstalltool\12.2.0.1.0\1</v>
      </c>
    </row>
    <row r="3355" spans="1:1" x14ac:dyDescent="0.4">
      <c r="A3355" t="str">
        <f>HYPERLINK("\\10.12.11.20\TFO.FAIT.Share\E01_설치프로그램\오라클클라이언트 12c\winx64_12201_client\client\stage\Components\oracle.install.deinstalltool\12.2.0.1.0\1\DataFiles")</f>
        <v>\\10.12.11.20\TFO.FAIT.Share\E01_설치프로그램\오라클클라이언트 12c\winx64_12201_client\client\stage\Components\oracle.install.deinstalltool\12.2.0.1.0\1\DataFiles</v>
      </c>
    </row>
    <row r="3356" spans="1:1" x14ac:dyDescent="0.4">
      <c r="A3356" t="str">
        <f>HYPERLINK("\\10.12.11.20\TFO.FAIT.Share\E01_설치프로그램\오라클클라이언트 12c\winx64_12201_client\client\stage\Components\oracle.javavm.client\12.2.0.1.0")</f>
        <v>\\10.12.11.20\TFO.FAIT.Share\E01_설치프로그램\오라클클라이언트 12c\winx64_12201_client\client\stage\Components\oracle.javavm.client\12.2.0.1.0</v>
      </c>
    </row>
    <row r="3357" spans="1:1" x14ac:dyDescent="0.4">
      <c r="A3357" t="str">
        <f>HYPERLINK("\\10.12.11.20\TFO.FAIT.Share\E01_설치프로그램\오라클클라이언트 12c\winx64_12201_client\client\stage\Components\oracle.javavm.client\12.2.0.1.0\1")</f>
        <v>\\10.12.11.20\TFO.FAIT.Share\E01_설치프로그램\오라클클라이언트 12c\winx64_12201_client\client\stage\Components\oracle.javavm.client\12.2.0.1.0\1</v>
      </c>
    </row>
    <row r="3358" spans="1:1" x14ac:dyDescent="0.4">
      <c r="A3358" t="str">
        <f>HYPERLINK("\\10.12.11.20\TFO.FAIT.Share\E01_설치프로그램\오라클클라이언트 12c\winx64_12201_client\client\stage\Components\oracle.javavm.client\12.2.0.1.0\1\DataFiles")</f>
        <v>\\10.12.11.20\TFO.FAIT.Share\E01_설치프로그램\오라클클라이언트 12c\winx64_12201_client\client\stage\Components\oracle.javavm.client\12.2.0.1.0\1\DataFiles</v>
      </c>
    </row>
    <row r="3359" spans="1:1" x14ac:dyDescent="0.4">
      <c r="A3359" t="str">
        <f>HYPERLINK("\\10.12.11.20\TFO.FAIT.Share\E01_설치프로그램\오라클클라이언트 12c\winx64_12201_client\client\stage\Components\oracle.jdk\1.8.0.91.0")</f>
        <v>\\10.12.11.20\TFO.FAIT.Share\E01_설치프로그램\오라클클라이언트 12c\winx64_12201_client\client\stage\Components\oracle.jdk\1.8.0.91.0</v>
      </c>
    </row>
    <row r="3360" spans="1:1" x14ac:dyDescent="0.4">
      <c r="A3360" t="str">
        <f>HYPERLINK("\\10.12.11.20\TFO.FAIT.Share\E01_설치프로그램\오라클클라이언트 12c\winx64_12201_client\client\stage\Components\oracle.jdk\1.8.0.91.0\1")</f>
        <v>\\10.12.11.20\TFO.FAIT.Share\E01_설치프로그램\오라클클라이언트 12c\winx64_12201_client\client\stage\Components\oracle.jdk\1.8.0.91.0\1</v>
      </c>
    </row>
    <row r="3361" spans="1:1" x14ac:dyDescent="0.4">
      <c r="A3361" t="str">
        <f>HYPERLINK("\\10.12.11.20\TFO.FAIT.Share\E01_설치프로그램\오라클클라이언트 12c\winx64_12201_client\client\stage\Components\oracle.jdk\1.8.0.91.0\1\DataFiles")</f>
        <v>\\10.12.11.20\TFO.FAIT.Share\E01_설치프로그램\오라클클라이언트 12c\winx64_12201_client\client\stage\Components\oracle.jdk\1.8.0.91.0\1\DataFiles</v>
      </c>
    </row>
    <row r="3362" spans="1:1" x14ac:dyDescent="0.4">
      <c r="A3362" t="str">
        <f>HYPERLINK("\\10.12.11.20\TFO.FAIT.Share\E01_설치프로그램\오라클클라이언트 12c\winx64_12201_client\client\stage\Components\oracle.ldap.admin\12.2.0.1.0")</f>
        <v>\\10.12.11.20\TFO.FAIT.Share\E01_설치프로그램\오라클클라이언트 12c\winx64_12201_client\client\stage\Components\oracle.ldap.admin\12.2.0.1.0</v>
      </c>
    </row>
    <row r="3363" spans="1:1" x14ac:dyDescent="0.4">
      <c r="A3363" t="str">
        <f>HYPERLINK("\\10.12.11.20\TFO.FAIT.Share\E01_설치프로그램\오라클클라이언트 12c\winx64_12201_client\client\stage\Components\oracle.ldap.admin\12.2.0.1.0\1")</f>
        <v>\\10.12.11.20\TFO.FAIT.Share\E01_설치프로그램\오라클클라이언트 12c\winx64_12201_client\client\stage\Components\oracle.ldap.admin\12.2.0.1.0\1</v>
      </c>
    </row>
    <row r="3364" spans="1:1" x14ac:dyDescent="0.4">
      <c r="A3364" t="str">
        <f>HYPERLINK("\\10.12.11.20\TFO.FAIT.Share\E01_설치프로그램\오라클클라이언트 12c\winx64_12201_client\client\stage\Components\oracle.ldap.admin\12.2.0.1.0\1\DataFiles")</f>
        <v>\\10.12.11.20\TFO.FAIT.Share\E01_설치프로그램\오라클클라이언트 12c\winx64_12201_client\client\stage\Components\oracle.ldap.admin\12.2.0.1.0\1\DataFiles</v>
      </c>
    </row>
    <row r="3365" spans="1:1" x14ac:dyDescent="0.4">
      <c r="A3365" t="str">
        <f>HYPERLINK("\\10.12.11.20\TFO.FAIT.Share\E01_설치프로그램\오라클클라이언트 12c\winx64_12201_client\client\stage\Components\oracle.ldap.client\12.2.0.1.0")</f>
        <v>\\10.12.11.20\TFO.FAIT.Share\E01_설치프로그램\오라클클라이언트 12c\winx64_12201_client\client\stage\Components\oracle.ldap.client\12.2.0.1.0</v>
      </c>
    </row>
    <row r="3366" spans="1:1" x14ac:dyDescent="0.4">
      <c r="A3366" t="str">
        <f>HYPERLINK("\\10.12.11.20\TFO.FAIT.Share\E01_설치프로그램\오라클클라이언트 12c\winx64_12201_client\client\stage\Components\oracle.ldap.client\12.2.0.1.0\1")</f>
        <v>\\10.12.11.20\TFO.FAIT.Share\E01_설치프로그램\오라클클라이언트 12c\winx64_12201_client\client\stage\Components\oracle.ldap.client\12.2.0.1.0\1</v>
      </c>
    </row>
    <row r="3367" spans="1:1" x14ac:dyDescent="0.4">
      <c r="A3367" t="str">
        <f>HYPERLINK("\\10.12.11.20\TFO.FAIT.Share\E01_설치프로그램\오라클클라이언트 12c\winx64_12201_client\client\stage\Components\oracle.ldap.client\12.2.0.1.0\1\DataFiles")</f>
        <v>\\10.12.11.20\TFO.FAIT.Share\E01_설치프로그램\오라클클라이언트 12c\winx64_12201_client\client\stage\Components\oracle.ldap.client\12.2.0.1.0\1\DataFiles</v>
      </c>
    </row>
    <row r="3368" spans="1:1" x14ac:dyDescent="0.4">
      <c r="A3368" t="str">
        <f>HYPERLINK("\\10.12.11.20\TFO.FAIT.Share\E01_설치프로그램\오라클클라이언트 12c\winx64_12201_client\client\stage\Components\oracle.ldap.owm\12.2.0.1.0")</f>
        <v>\\10.12.11.20\TFO.FAIT.Share\E01_설치프로그램\오라클클라이언트 12c\winx64_12201_client\client\stage\Components\oracle.ldap.owm\12.2.0.1.0</v>
      </c>
    </row>
    <row r="3369" spans="1:1" x14ac:dyDescent="0.4">
      <c r="A3369" t="str">
        <f>HYPERLINK("\\10.12.11.20\TFO.FAIT.Share\E01_설치프로그램\오라클클라이언트 12c\winx64_12201_client\client\stage\Components\oracle.ldap.owm\12.2.0.1.0\1")</f>
        <v>\\10.12.11.20\TFO.FAIT.Share\E01_설치프로그램\오라클클라이언트 12c\winx64_12201_client\client\stage\Components\oracle.ldap.owm\12.2.0.1.0\1</v>
      </c>
    </row>
    <row r="3370" spans="1:1" x14ac:dyDescent="0.4">
      <c r="A3370" t="str">
        <f>HYPERLINK("\\10.12.11.20\TFO.FAIT.Share\E01_설치프로그램\오라클클라이언트 12c\winx64_12201_client\client\stage\Components\oracle.ldap.owm\12.2.0.1.0\1\DataFiles")</f>
        <v>\\10.12.11.20\TFO.FAIT.Share\E01_설치프로그램\오라클클라이언트 12c\winx64_12201_client\client\stage\Components\oracle.ldap.owm\12.2.0.1.0\1\DataFiles</v>
      </c>
    </row>
    <row r="3371" spans="1:1" x14ac:dyDescent="0.4">
      <c r="A3371" t="str">
        <f>HYPERLINK("\\10.12.11.20\TFO.FAIT.Share\E01_설치프로그램\오라클클라이언트 12c\winx64_12201_client\client\stage\Components\oracle.ldap.rsf\12.2.0.1.0")</f>
        <v>\\10.12.11.20\TFO.FAIT.Share\E01_설치프로그램\오라클클라이언트 12c\winx64_12201_client\client\stage\Components\oracle.ldap.rsf\12.2.0.1.0</v>
      </c>
    </row>
    <row r="3372" spans="1:1" x14ac:dyDescent="0.4">
      <c r="A3372" t="str">
        <f>HYPERLINK("\\10.12.11.20\TFO.FAIT.Share\E01_설치프로그램\오라클클라이언트 12c\winx64_12201_client\client\stage\Components\oracle.ldap.rsf\12.2.0.1.0\1")</f>
        <v>\\10.12.11.20\TFO.FAIT.Share\E01_설치프로그램\오라클클라이언트 12c\winx64_12201_client\client\stage\Components\oracle.ldap.rsf\12.2.0.1.0\1</v>
      </c>
    </row>
    <row r="3373" spans="1:1" x14ac:dyDescent="0.4">
      <c r="A3373" t="str">
        <f>HYPERLINK("\\10.12.11.20\TFO.FAIT.Share\E01_설치프로그램\오라클클라이언트 12c\winx64_12201_client\client\stage\Components\oracle.ldap.rsf\12.2.0.1.0\1\DataFiles")</f>
        <v>\\10.12.11.20\TFO.FAIT.Share\E01_설치프로그램\오라클클라이언트 12c\winx64_12201_client\client\stage\Components\oracle.ldap.rsf\12.2.0.1.0\1\DataFiles</v>
      </c>
    </row>
    <row r="3374" spans="1:1" x14ac:dyDescent="0.4">
      <c r="A3374" t="str">
        <f>HYPERLINK("\\10.12.11.20\TFO.FAIT.Share\E01_설치프로그램\오라클클라이언트 12c\winx64_12201_client\client\stage\Components\oracle.ldap.rsf.ic\12.2.0.1.0")</f>
        <v>\\10.12.11.20\TFO.FAIT.Share\E01_설치프로그램\오라클클라이언트 12c\winx64_12201_client\client\stage\Components\oracle.ldap.rsf.ic\12.2.0.1.0</v>
      </c>
    </row>
    <row r="3375" spans="1:1" x14ac:dyDescent="0.4">
      <c r="A3375" t="str">
        <f>HYPERLINK("\\10.12.11.20\TFO.FAIT.Share\E01_설치프로그램\오라클클라이언트 12c\winx64_12201_client\client\stage\Components\oracle.ldap.rsf.ic\12.2.0.1.0\1")</f>
        <v>\\10.12.11.20\TFO.FAIT.Share\E01_설치프로그램\오라클클라이언트 12c\winx64_12201_client\client\stage\Components\oracle.ldap.rsf.ic\12.2.0.1.0\1</v>
      </c>
    </row>
    <row r="3376" spans="1:1" x14ac:dyDescent="0.4">
      <c r="A3376" t="str">
        <f>HYPERLINK("\\10.12.11.20\TFO.FAIT.Share\E01_설치프로그램\오라클클라이언트 12c\winx64_12201_client\client\stage\Components\oracle.ldap.rsf.ic\12.2.0.1.0\1\DataFiles")</f>
        <v>\\10.12.11.20\TFO.FAIT.Share\E01_설치프로그램\오라클클라이언트 12c\winx64_12201_client\client\stage\Components\oracle.ldap.rsf.ic\12.2.0.1.0\1\DataFiles</v>
      </c>
    </row>
    <row r="3377" spans="1:1" x14ac:dyDescent="0.4">
      <c r="A3377" t="str">
        <f>HYPERLINK("\\10.12.11.20\TFO.FAIT.Share\E01_설치프로그램\오라클클라이언트 12c\winx64_12201_client\client\stage\Components\oracle.ldap.security.osdt\12.2.0.1.0")</f>
        <v>\\10.12.11.20\TFO.FAIT.Share\E01_설치프로그램\오라클클라이언트 12c\winx64_12201_client\client\stage\Components\oracle.ldap.security.osdt\12.2.0.1.0</v>
      </c>
    </row>
    <row r="3378" spans="1:1" x14ac:dyDescent="0.4">
      <c r="A3378" t="str">
        <f>HYPERLINK("\\10.12.11.20\TFO.FAIT.Share\E01_설치프로그램\오라클클라이언트 12c\winx64_12201_client\client\stage\Components\oracle.ldap.security.osdt\12.2.0.1.0\1")</f>
        <v>\\10.12.11.20\TFO.FAIT.Share\E01_설치프로그램\오라클클라이언트 12c\winx64_12201_client\client\stage\Components\oracle.ldap.security.osdt\12.2.0.1.0\1</v>
      </c>
    </row>
    <row r="3379" spans="1:1" x14ac:dyDescent="0.4">
      <c r="A3379" t="str">
        <f>HYPERLINK("\\10.12.11.20\TFO.FAIT.Share\E01_설치프로그램\오라클클라이언트 12c\winx64_12201_client\client\stage\Components\oracle.ldap.security.osdt\12.2.0.1.0\1\DataFiles")</f>
        <v>\\10.12.11.20\TFO.FAIT.Share\E01_설치프로그램\오라클클라이언트 12c\winx64_12201_client\client\stage\Components\oracle.ldap.security.osdt\12.2.0.1.0\1\DataFiles</v>
      </c>
    </row>
    <row r="3380" spans="1:1" x14ac:dyDescent="0.4">
      <c r="A3380" t="str">
        <f>HYPERLINK("\\10.12.11.20\TFO.FAIT.Share\E01_설치프로그램\오라클클라이언트 12c\winx64_12201_client\client\stage\Components\oracle.ldap.ssl\12.2.0.1.0")</f>
        <v>\\10.12.11.20\TFO.FAIT.Share\E01_설치프로그램\오라클클라이언트 12c\winx64_12201_client\client\stage\Components\oracle.ldap.ssl\12.2.0.1.0</v>
      </c>
    </row>
    <row r="3381" spans="1:1" x14ac:dyDescent="0.4">
      <c r="A3381" t="str">
        <f>HYPERLINK("\\10.12.11.20\TFO.FAIT.Share\E01_설치프로그램\오라클클라이언트 12c\winx64_12201_client\client\stage\Components\oracle.ldap.ssl\12.2.0.1.0\1")</f>
        <v>\\10.12.11.20\TFO.FAIT.Share\E01_설치프로그램\오라클클라이언트 12c\winx64_12201_client\client\stage\Components\oracle.ldap.ssl\12.2.0.1.0\1</v>
      </c>
    </row>
    <row r="3382" spans="1:1" x14ac:dyDescent="0.4">
      <c r="A3382" t="str">
        <f>HYPERLINK("\\10.12.11.20\TFO.FAIT.Share\E01_설치프로그램\오라클클라이언트 12c\winx64_12201_client\client\stage\Components\oracle.ldap.ssl\12.2.0.1.0\1\DataFiles")</f>
        <v>\\10.12.11.20\TFO.FAIT.Share\E01_설치프로그램\오라클클라이언트 12c\winx64_12201_client\client\stage\Components\oracle.ldap.ssl\12.2.0.1.0\1\DataFiles</v>
      </c>
    </row>
    <row r="3383" spans="1:1" x14ac:dyDescent="0.4">
      <c r="A3383" t="str">
        <f>HYPERLINK("\\10.12.11.20\TFO.FAIT.Share\E01_설치프로그램\오라클클라이언트 12c\winx64_12201_client\client\stage\Components\oracle.network.aso\12.2.0.1.0")</f>
        <v>\\10.12.11.20\TFO.FAIT.Share\E01_설치프로그램\오라클클라이언트 12c\winx64_12201_client\client\stage\Components\oracle.network.aso\12.2.0.1.0</v>
      </c>
    </row>
    <row r="3384" spans="1:1" x14ac:dyDescent="0.4">
      <c r="A3384" t="str">
        <f>HYPERLINK("\\10.12.11.20\TFO.FAIT.Share\E01_설치프로그램\오라클클라이언트 12c\winx64_12201_client\client\stage\Components\oracle.network.aso\12.2.0.1.0\1")</f>
        <v>\\10.12.11.20\TFO.FAIT.Share\E01_설치프로그램\오라클클라이언트 12c\winx64_12201_client\client\stage\Components\oracle.network.aso\12.2.0.1.0\1</v>
      </c>
    </row>
    <row r="3385" spans="1:1" x14ac:dyDescent="0.4">
      <c r="A3385" t="str">
        <f>HYPERLINK("\\10.12.11.20\TFO.FAIT.Share\E01_설치프로그램\오라클클라이언트 12c\winx64_12201_client\client\stage\Components\oracle.network.aso\12.2.0.1.0\1\DataFiles")</f>
        <v>\\10.12.11.20\TFO.FAIT.Share\E01_설치프로그램\오라클클라이언트 12c\winx64_12201_client\client\stage\Components\oracle.network.aso\12.2.0.1.0\1\DataFiles</v>
      </c>
    </row>
    <row r="3386" spans="1:1" x14ac:dyDescent="0.4">
      <c r="A3386" t="str">
        <f>HYPERLINK("\\10.12.11.20\TFO.FAIT.Share\E01_설치프로그램\오라클클라이언트 12c\winx64_12201_client\client\stage\Components\oracle.network.client\12.2.0.1.0")</f>
        <v>\\10.12.11.20\TFO.FAIT.Share\E01_설치프로그램\오라클클라이언트 12c\winx64_12201_client\client\stage\Components\oracle.network.client\12.2.0.1.0</v>
      </c>
    </row>
    <row r="3387" spans="1:1" x14ac:dyDescent="0.4">
      <c r="A3387" t="str">
        <f>HYPERLINK("\\10.12.11.20\TFO.FAIT.Share\E01_설치프로그램\오라클클라이언트 12c\winx64_12201_client\client\stage\Components\oracle.network.client\12.2.0.1.0\1")</f>
        <v>\\10.12.11.20\TFO.FAIT.Share\E01_설치프로그램\오라클클라이언트 12c\winx64_12201_client\client\stage\Components\oracle.network.client\12.2.0.1.0\1</v>
      </c>
    </row>
    <row r="3388" spans="1:1" x14ac:dyDescent="0.4">
      <c r="A3388" t="str">
        <f>HYPERLINK("\\10.12.11.20\TFO.FAIT.Share\E01_설치프로그램\오라클클라이언트 12c\winx64_12201_client\client\stage\Components\oracle.network.client\12.2.0.1.0\1\DataFiles")</f>
        <v>\\10.12.11.20\TFO.FAIT.Share\E01_설치프로그램\오라클클라이언트 12c\winx64_12201_client\client\stage\Components\oracle.network.client\12.2.0.1.0\1\DataFiles</v>
      </c>
    </row>
    <row r="3389" spans="1:1" x14ac:dyDescent="0.4">
      <c r="A3389" t="str">
        <f>HYPERLINK("\\10.12.11.20\TFO.FAIT.Share\E01_설치프로그램\오라클클라이언트 12c\winx64_12201_client\client\stage\Components\oracle.network.cman\12.2.0.1.0")</f>
        <v>\\10.12.11.20\TFO.FAIT.Share\E01_설치프로그램\오라클클라이언트 12c\winx64_12201_client\client\stage\Components\oracle.network.cman\12.2.0.1.0</v>
      </c>
    </row>
    <row r="3390" spans="1:1" x14ac:dyDescent="0.4">
      <c r="A3390" t="str">
        <f>HYPERLINK("\\10.12.11.20\TFO.FAIT.Share\E01_설치프로그램\오라클클라이언트 12c\winx64_12201_client\client\stage\Components\oracle.network.cman\12.2.0.1.0\1")</f>
        <v>\\10.12.11.20\TFO.FAIT.Share\E01_설치프로그램\오라클클라이언트 12c\winx64_12201_client\client\stage\Components\oracle.network.cman\12.2.0.1.0\1</v>
      </c>
    </row>
    <row r="3391" spans="1:1" x14ac:dyDescent="0.4">
      <c r="A3391" t="str">
        <f>HYPERLINK("\\10.12.11.20\TFO.FAIT.Share\E01_설치프로그램\오라클클라이언트 12c\winx64_12201_client\client\stage\Components\oracle.network.cman\12.2.0.1.0\1\DataFiles")</f>
        <v>\\10.12.11.20\TFO.FAIT.Share\E01_설치프로그램\오라클클라이언트 12c\winx64_12201_client\client\stage\Components\oracle.network.cman\12.2.0.1.0\1\DataFiles</v>
      </c>
    </row>
    <row r="3392" spans="1:1" x14ac:dyDescent="0.4">
      <c r="A3392" t="str">
        <f>HYPERLINK("\\10.12.11.20\TFO.FAIT.Share\E01_설치프로그램\오라클클라이언트 12c\winx64_12201_client\client\stage\Components\oracle.network.listener\12.2.0.1.0")</f>
        <v>\\10.12.11.20\TFO.FAIT.Share\E01_설치프로그램\오라클클라이언트 12c\winx64_12201_client\client\stage\Components\oracle.network.listener\12.2.0.1.0</v>
      </c>
    </row>
    <row r="3393" spans="1:1" x14ac:dyDescent="0.4">
      <c r="A3393" t="str">
        <f>HYPERLINK("\\10.12.11.20\TFO.FAIT.Share\E01_설치프로그램\오라클클라이언트 12c\winx64_12201_client\client\stage\Components\oracle.network.listener\12.2.0.1.0\1")</f>
        <v>\\10.12.11.20\TFO.FAIT.Share\E01_설치프로그램\오라클클라이언트 12c\winx64_12201_client\client\stage\Components\oracle.network.listener\12.2.0.1.0\1</v>
      </c>
    </row>
    <row r="3394" spans="1:1" x14ac:dyDescent="0.4">
      <c r="A3394" t="str">
        <f>HYPERLINK("\\10.12.11.20\TFO.FAIT.Share\E01_설치프로그램\오라클클라이언트 12c\winx64_12201_client\client\stage\Components\oracle.network.listener\12.2.0.1.0\1\DataFiles")</f>
        <v>\\10.12.11.20\TFO.FAIT.Share\E01_설치프로그램\오라클클라이언트 12c\winx64_12201_client\client\stage\Components\oracle.network.listener\12.2.0.1.0\1\DataFiles</v>
      </c>
    </row>
    <row r="3395" spans="1:1" x14ac:dyDescent="0.4">
      <c r="A3395" t="str">
        <f>HYPERLINK("\\10.12.11.20\TFO.FAIT.Share\E01_설치프로그램\오라클클라이언트 12c\winx64_12201_client\client\stage\Components\oracle.network.rsf\12.2.0.1.0")</f>
        <v>\\10.12.11.20\TFO.FAIT.Share\E01_설치프로그램\오라클클라이언트 12c\winx64_12201_client\client\stage\Components\oracle.network.rsf\12.2.0.1.0</v>
      </c>
    </row>
    <row r="3396" spans="1:1" x14ac:dyDescent="0.4">
      <c r="A3396" t="str">
        <f>HYPERLINK("\\10.12.11.20\TFO.FAIT.Share\E01_설치프로그램\오라클클라이언트 12c\winx64_12201_client\client\stage\Components\oracle.network.rsf\12.2.0.1.0\1")</f>
        <v>\\10.12.11.20\TFO.FAIT.Share\E01_설치프로그램\오라클클라이언트 12c\winx64_12201_client\client\stage\Components\oracle.network.rsf\12.2.0.1.0\1</v>
      </c>
    </row>
    <row r="3397" spans="1:1" x14ac:dyDescent="0.4">
      <c r="A3397" t="str">
        <f>HYPERLINK("\\10.12.11.20\TFO.FAIT.Share\E01_설치프로그램\오라클클라이언트 12c\winx64_12201_client\client\stage\Components\oracle.network.rsf\12.2.0.1.0\1\DataFiles")</f>
        <v>\\10.12.11.20\TFO.FAIT.Share\E01_설치프로그램\오라클클라이언트 12c\winx64_12201_client\client\stage\Components\oracle.network.rsf\12.2.0.1.0\1\DataFiles</v>
      </c>
    </row>
    <row r="3398" spans="1:1" x14ac:dyDescent="0.4">
      <c r="A3398" t="str">
        <f>HYPERLINK("\\10.12.11.20\TFO.FAIT.Share\E01_설치프로그램\오라클클라이언트 12c\winx64_12201_client\client\stage\Components\oracle.nlsrtl.rsf\12.2.0.1.0")</f>
        <v>\\10.12.11.20\TFO.FAIT.Share\E01_설치프로그램\오라클클라이언트 12c\winx64_12201_client\client\stage\Components\oracle.nlsrtl.rsf\12.2.0.1.0</v>
      </c>
    </row>
    <row r="3399" spans="1:1" x14ac:dyDescent="0.4">
      <c r="A3399" t="str">
        <f>HYPERLINK("\\10.12.11.20\TFO.FAIT.Share\E01_설치프로그램\오라클클라이언트 12c\winx64_12201_client\client\stage\Components\oracle.nlsrtl.rsf\12.2.0.1.0\1")</f>
        <v>\\10.12.11.20\TFO.FAIT.Share\E01_설치프로그램\오라클클라이언트 12c\winx64_12201_client\client\stage\Components\oracle.nlsrtl.rsf\12.2.0.1.0\1</v>
      </c>
    </row>
    <row r="3400" spans="1:1" x14ac:dyDescent="0.4">
      <c r="A3400" t="str">
        <f>HYPERLINK("\\10.12.11.20\TFO.FAIT.Share\E01_설치프로그램\오라클클라이언트 12c\winx64_12201_client\client\stage\Components\oracle.nlsrtl.rsf\12.2.0.1.0\1\DataFiles")</f>
        <v>\\10.12.11.20\TFO.FAIT.Share\E01_설치프로그램\오라클클라이언트 12c\winx64_12201_client\client\stage\Components\oracle.nlsrtl.rsf\12.2.0.1.0\1\DataFiles</v>
      </c>
    </row>
    <row r="3401" spans="1:1" x14ac:dyDescent="0.4">
      <c r="A3401" t="str">
        <f>HYPERLINK("\\10.12.11.20\TFO.FAIT.Share\E01_설치프로그램\오라클클라이언트 12c\winx64_12201_client\client\stage\Components\oracle.nlsrtl.rsf.core\12.2.0.1.0")</f>
        <v>\\10.12.11.20\TFO.FAIT.Share\E01_설치프로그램\오라클클라이언트 12c\winx64_12201_client\client\stage\Components\oracle.nlsrtl.rsf.core\12.2.0.1.0</v>
      </c>
    </row>
    <row r="3402" spans="1:1" x14ac:dyDescent="0.4">
      <c r="A3402" t="str">
        <f>HYPERLINK("\\10.12.11.20\TFO.FAIT.Share\E01_설치프로그램\오라클클라이언트 12c\winx64_12201_client\client\stage\Components\oracle.nlsrtl.rsf.core\12.2.0.1.0\1")</f>
        <v>\\10.12.11.20\TFO.FAIT.Share\E01_설치프로그램\오라클클라이언트 12c\winx64_12201_client\client\stage\Components\oracle.nlsrtl.rsf.core\12.2.0.1.0\1</v>
      </c>
    </row>
    <row r="3403" spans="1:1" x14ac:dyDescent="0.4">
      <c r="A3403" t="str">
        <f>HYPERLINK("\\10.12.11.20\TFO.FAIT.Share\E01_설치프로그램\오라클클라이언트 12c\winx64_12201_client\client\stage\Components\oracle.nlsrtl.rsf.core\12.2.0.1.0\1\DataFiles")</f>
        <v>\\10.12.11.20\TFO.FAIT.Share\E01_설치프로그램\오라클클라이언트 12c\winx64_12201_client\client\stage\Components\oracle.nlsrtl.rsf.core\12.2.0.1.0\1\DataFiles</v>
      </c>
    </row>
    <row r="3404" spans="1:1" x14ac:dyDescent="0.4">
      <c r="A3404" t="str">
        <f>HYPERLINK("\\10.12.11.20\TFO.FAIT.Share\E01_설치프로그램\오라클클라이언트 12c\winx64_12201_client\client\stage\Components\oracle.nlsrtl.rsf.ic\12.2.0.1.0")</f>
        <v>\\10.12.11.20\TFO.FAIT.Share\E01_설치프로그램\오라클클라이언트 12c\winx64_12201_client\client\stage\Components\oracle.nlsrtl.rsf.ic\12.2.0.1.0</v>
      </c>
    </row>
    <row r="3405" spans="1:1" x14ac:dyDescent="0.4">
      <c r="A3405" t="str">
        <f>HYPERLINK("\\10.12.11.20\TFO.FAIT.Share\E01_설치프로그램\오라클클라이언트 12c\winx64_12201_client\client\stage\Components\oracle.nlsrtl.rsf.ic\12.2.0.1.0\1")</f>
        <v>\\10.12.11.20\TFO.FAIT.Share\E01_설치프로그램\오라클클라이언트 12c\winx64_12201_client\client\stage\Components\oracle.nlsrtl.rsf.ic\12.2.0.1.0\1</v>
      </c>
    </row>
    <row r="3406" spans="1:1" x14ac:dyDescent="0.4">
      <c r="A3406" t="str">
        <f>HYPERLINK("\\10.12.11.20\TFO.FAIT.Share\E01_설치프로그램\오라클클라이언트 12c\winx64_12201_client\client\stage\Components\oracle.nlsrtl.rsf.ic\12.2.0.1.0\1\DataFiles")</f>
        <v>\\10.12.11.20\TFO.FAIT.Share\E01_설치프로그램\오라클클라이언트 12c\winx64_12201_client\client\stage\Components\oracle.nlsrtl.rsf.ic\12.2.0.1.0\1\DataFiles</v>
      </c>
    </row>
    <row r="3407" spans="1:1" x14ac:dyDescent="0.4">
      <c r="A3407" t="str">
        <f>HYPERLINK("\\10.12.11.20\TFO.FAIT.Share\E01_설치프로그램\오라클클라이언트 12c\winx64_12201_client\client\stage\Components\oracle.nlsrtl.rsf.lbuilder\12.2.0.1.0")</f>
        <v>\\10.12.11.20\TFO.FAIT.Share\E01_설치프로그램\오라클클라이언트 12c\winx64_12201_client\client\stage\Components\oracle.nlsrtl.rsf.lbuilder\12.2.0.1.0</v>
      </c>
    </row>
    <row r="3408" spans="1:1" x14ac:dyDescent="0.4">
      <c r="A3408" t="str">
        <f>HYPERLINK("\\10.12.11.20\TFO.FAIT.Share\E01_설치프로그램\오라클클라이언트 12c\winx64_12201_client\client\stage\Components\oracle.nlsrtl.rsf.lbuilder\12.2.0.1.0\1")</f>
        <v>\\10.12.11.20\TFO.FAIT.Share\E01_설치프로그램\오라클클라이언트 12c\winx64_12201_client\client\stage\Components\oracle.nlsrtl.rsf.lbuilder\12.2.0.1.0\1</v>
      </c>
    </row>
    <row r="3409" spans="1:1" x14ac:dyDescent="0.4">
      <c r="A3409" t="str">
        <f>HYPERLINK("\\10.12.11.20\TFO.FAIT.Share\E01_설치프로그램\오라클클라이언트 12c\winx64_12201_client\client\stage\Components\oracle.nlsrtl.rsf.lbuilder\12.2.0.1.0\1\DataFiles")</f>
        <v>\\10.12.11.20\TFO.FAIT.Share\E01_설치프로그램\오라클클라이언트 12c\winx64_12201_client\client\stage\Components\oracle.nlsrtl.rsf.lbuilder\12.2.0.1.0\1\DataFiles</v>
      </c>
    </row>
    <row r="3410" spans="1:1" x14ac:dyDescent="0.4">
      <c r="A3410" t="str">
        <f>HYPERLINK("\\10.12.11.20\TFO.FAIT.Share\E01_설치프로그램\오라클클라이언트 12c\winx64_12201_client\client\stage\Components\oracle.ntoledb\12.2.0.1.0")</f>
        <v>\\10.12.11.20\TFO.FAIT.Share\E01_설치프로그램\오라클클라이언트 12c\winx64_12201_client\client\stage\Components\oracle.ntoledb\12.2.0.1.0</v>
      </c>
    </row>
    <row r="3411" spans="1:1" x14ac:dyDescent="0.4">
      <c r="A3411" t="str">
        <f>HYPERLINK("\\10.12.11.20\TFO.FAIT.Share\E01_설치프로그램\오라클클라이언트 12c\winx64_12201_client\client\stage\Components\oracle.ntoledb\12.2.0.1.0\1")</f>
        <v>\\10.12.11.20\TFO.FAIT.Share\E01_설치프로그램\오라클클라이언트 12c\winx64_12201_client\client\stage\Components\oracle.ntoledb\12.2.0.1.0\1</v>
      </c>
    </row>
    <row r="3412" spans="1:1" x14ac:dyDescent="0.4">
      <c r="A3412" t="str">
        <f>HYPERLINK("\\10.12.11.20\TFO.FAIT.Share\E01_설치프로그램\오라클클라이언트 12c\winx64_12201_client\client\stage\Components\oracle.ntoledb\12.2.0.1.0\1\DataFiles")</f>
        <v>\\10.12.11.20\TFO.FAIT.Share\E01_설치프로그램\오라클클라이언트 12c\winx64_12201_client\client\stage\Components\oracle.ntoledb\12.2.0.1.0\1\DataFiles</v>
      </c>
    </row>
    <row r="3413" spans="1:1" x14ac:dyDescent="0.4">
      <c r="A3413" t="str">
        <f>HYPERLINK("\\10.12.11.20\TFO.FAIT.Share\E01_설치프로그램\오라클클라이언트 12c\winx64_12201_client\client\stage\Components\oracle.ntoledb.odp_net_2\12.2.0.1.0")</f>
        <v>\\10.12.11.20\TFO.FAIT.Share\E01_설치프로그램\오라클클라이언트 12c\winx64_12201_client\client\stage\Components\oracle.ntoledb.odp_net_2\12.2.0.1.0</v>
      </c>
    </row>
    <row r="3414" spans="1:1" x14ac:dyDescent="0.4">
      <c r="A3414" t="str">
        <f>HYPERLINK("\\10.12.11.20\TFO.FAIT.Share\E01_설치프로그램\오라클클라이언트 12c\winx64_12201_client\client\stage\Components\oracle.ntoledb.odp_net_2\12.2.0.1.0\1")</f>
        <v>\\10.12.11.20\TFO.FAIT.Share\E01_설치프로그램\오라클클라이언트 12c\winx64_12201_client\client\stage\Components\oracle.ntoledb.odp_net_2\12.2.0.1.0\1</v>
      </c>
    </row>
    <row r="3415" spans="1:1" x14ac:dyDescent="0.4">
      <c r="A3415" t="str">
        <f>HYPERLINK("\\10.12.11.20\TFO.FAIT.Share\E01_설치프로그램\오라클클라이언트 12c\winx64_12201_client\client\stage\Components\oracle.ntoledb.odp_net_2\12.2.0.1.0\1\DataFiles")</f>
        <v>\\10.12.11.20\TFO.FAIT.Share\E01_설치프로그램\오라클클라이언트 12c\winx64_12201_client\client\stage\Components\oracle.ntoledb.odp_net_2\12.2.0.1.0\1\DataFiles</v>
      </c>
    </row>
    <row r="3416" spans="1:1" x14ac:dyDescent="0.4">
      <c r="A3416" t="str">
        <f>HYPERLINK("\\10.12.11.20\TFO.FAIT.Share\E01_설치프로그램\오라클클라이언트 12c\winx64_12201_client\client\stage\Components\oracle.ntoramts\12.2.0.1.0")</f>
        <v>\\10.12.11.20\TFO.FAIT.Share\E01_설치프로그램\오라클클라이언트 12c\winx64_12201_client\client\stage\Components\oracle.ntoramts\12.2.0.1.0</v>
      </c>
    </row>
    <row r="3417" spans="1:1" x14ac:dyDescent="0.4">
      <c r="A3417" t="str">
        <f>HYPERLINK("\\10.12.11.20\TFO.FAIT.Share\E01_설치프로그램\오라클클라이언트 12c\winx64_12201_client\client\stage\Components\oracle.ntoramts\12.2.0.1.0\1")</f>
        <v>\\10.12.11.20\TFO.FAIT.Share\E01_설치프로그램\오라클클라이언트 12c\winx64_12201_client\client\stage\Components\oracle.ntoramts\12.2.0.1.0\1</v>
      </c>
    </row>
    <row r="3418" spans="1:1" x14ac:dyDescent="0.4">
      <c r="A3418" t="str">
        <f>HYPERLINK("\\10.12.11.20\TFO.FAIT.Share\E01_설치프로그램\오라클클라이언트 12c\winx64_12201_client\client\stage\Components\oracle.ntoramts\12.2.0.1.0\1\DataFiles")</f>
        <v>\\10.12.11.20\TFO.FAIT.Share\E01_설치프로그램\오라클클라이언트 12c\winx64_12201_client\client\stage\Components\oracle.ntoramts\12.2.0.1.0\1\DataFiles</v>
      </c>
    </row>
    <row r="3419" spans="1:1" x14ac:dyDescent="0.4">
      <c r="A3419" t="str">
        <f>HYPERLINK("\\10.12.11.20\TFO.FAIT.Share\E01_설치프로그램\오라클클라이언트 12c\winx64_12201_client\client\stage\Components\oracle.ntrdbms.admin\12.2.0.1.0")</f>
        <v>\\10.12.11.20\TFO.FAIT.Share\E01_설치프로그램\오라클클라이언트 12c\winx64_12201_client\client\stage\Components\oracle.ntrdbms.admin\12.2.0.1.0</v>
      </c>
    </row>
    <row r="3420" spans="1:1" x14ac:dyDescent="0.4">
      <c r="A3420" t="str">
        <f>HYPERLINK("\\10.12.11.20\TFO.FAIT.Share\E01_설치프로그램\오라클클라이언트 12c\winx64_12201_client\client\stage\Components\oracle.ntrdbms.admin\12.2.0.1.0\1")</f>
        <v>\\10.12.11.20\TFO.FAIT.Share\E01_설치프로그램\오라클클라이언트 12c\winx64_12201_client\client\stage\Components\oracle.ntrdbms.admin\12.2.0.1.0\1</v>
      </c>
    </row>
    <row r="3421" spans="1:1" x14ac:dyDescent="0.4">
      <c r="A3421" t="str">
        <f>HYPERLINK("\\10.12.11.20\TFO.FAIT.Share\E01_설치프로그램\오라클클라이언트 12c\winx64_12201_client\client\stage\Components\oracle.ntrdbms.admin\12.2.0.1.0\1\DataFiles")</f>
        <v>\\10.12.11.20\TFO.FAIT.Share\E01_설치프로그램\오라클클라이언트 12c\winx64_12201_client\client\stage\Components\oracle.ntrdbms.admin\12.2.0.1.0\1\DataFiles</v>
      </c>
    </row>
    <row r="3422" spans="1:1" x14ac:dyDescent="0.4">
      <c r="A3422" t="str">
        <f>HYPERLINK("\\10.12.11.20\TFO.FAIT.Share\E01_설치프로그램\오라클클라이언트 12c\winx64_12201_client\client\stage\Components\oracle.ntrdbms.oraconfig\12.2.0.1.0")</f>
        <v>\\10.12.11.20\TFO.FAIT.Share\E01_설치프로그램\오라클클라이언트 12c\winx64_12201_client\client\stage\Components\oracle.ntrdbms.oraconfig\12.2.0.1.0</v>
      </c>
    </row>
    <row r="3423" spans="1:1" x14ac:dyDescent="0.4">
      <c r="A3423" t="str">
        <f>HYPERLINK("\\10.12.11.20\TFO.FAIT.Share\E01_설치프로그램\오라클클라이언트 12c\winx64_12201_client\client\stage\Components\oracle.ntrdbms.oraconfig\12.2.0.1.0\1")</f>
        <v>\\10.12.11.20\TFO.FAIT.Share\E01_설치프로그램\오라클클라이언트 12c\winx64_12201_client\client\stage\Components\oracle.ntrdbms.oraconfig\12.2.0.1.0\1</v>
      </c>
    </row>
    <row r="3424" spans="1:1" x14ac:dyDescent="0.4">
      <c r="A3424" t="str">
        <f>HYPERLINK("\\10.12.11.20\TFO.FAIT.Share\E01_설치프로그램\오라클클라이언트 12c\winx64_12201_client\client\stage\Components\oracle.ntrdbms.oraconfig\12.2.0.1.0\1\DataFiles")</f>
        <v>\\10.12.11.20\TFO.FAIT.Share\E01_설치프로그램\오라클클라이언트 12c\winx64_12201_client\client\stage\Components\oracle.ntrdbms.oraconfig\12.2.0.1.0\1\DataFiles</v>
      </c>
    </row>
    <row r="3425" spans="1:1" x14ac:dyDescent="0.4">
      <c r="A3425" t="str">
        <f>HYPERLINK("\\10.12.11.20\TFO.FAIT.Share\E01_설치프로그램\오라클클라이언트 12c\winx64_12201_client\client\stage\Components\oracle.odbc\12.2.0.1.0")</f>
        <v>\\10.12.11.20\TFO.FAIT.Share\E01_설치프로그램\오라클클라이언트 12c\winx64_12201_client\client\stage\Components\oracle.odbc\12.2.0.1.0</v>
      </c>
    </row>
    <row r="3426" spans="1:1" x14ac:dyDescent="0.4">
      <c r="A3426" t="str">
        <f>HYPERLINK("\\10.12.11.20\TFO.FAIT.Share\E01_설치프로그램\오라클클라이언트 12c\winx64_12201_client\client\stage\Components\oracle.odbc\12.2.0.1.0\1")</f>
        <v>\\10.12.11.20\TFO.FAIT.Share\E01_설치프로그램\오라클클라이언트 12c\winx64_12201_client\client\stage\Components\oracle.odbc\12.2.0.1.0\1</v>
      </c>
    </row>
    <row r="3427" spans="1:1" x14ac:dyDescent="0.4">
      <c r="A3427" t="str">
        <f>HYPERLINK("\\10.12.11.20\TFO.FAIT.Share\E01_설치프로그램\오라클클라이언트 12c\winx64_12201_client\client\stage\Components\oracle.odbc\12.2.0.1.0\1\DataFiles")</f>
        <v>\\10.12.11.20\TFO.FAIT.Share\E01_설치프로그램\오라클클라이언트 12c\winx64_12201_client\client\stage\Components\oracle.odbc\12.2.0.1.0\1\DataFiles</v>
      </c>
    </row>
    <row r="3428" spans="1:1" x14ac:dyDescent="0.4">
      <c r="A3428" t="str">
        <f>HYPERLINK("\\10.12.11.20\TFO.FAIT.Share\E01_설치프로그램\오라클클라이언트 12c\winx64_12201_client\client\stage\Components\oracle.odbc.ic\12.2.0.1.0")</f>
        <v>\\10.12.11.20\TFO.FAIT.Share\E01_설치프로그램\오라클클라이언트 12c\winx64_12201_client\client\stage\Components\oracle.odbc.ic\12.2.0.1.0</v>
      </c>
    </row>
    <row r="3429" spans="1:1" x14ac:dyDescent="0.4">
      <c r="A3429" t="str">
        <f>HYPERLINK("\\10.12.11.20\TFO.FAIT.Share\E01_설치프로그램\오라클클라이언트 12c\winx64_12201_client\client\stage\Components\oracle.odbc.ic\12.2.0.1.0\1")</f>
        <v>\\10.12.11.20\TFO.FAIT.Share\E01_설치프로그램\오라클클라이언트 12c\winx64_12201_client\client\stage\Components\oracle.odbc.ic\12.2.0.1.0\1</v>
      </c>
    </row>
    <row r="3430" spans="1:1" x14ac:dyDescent="0.4">
      <c r="A3430" t="str">
        <f>HYPERLINK("\\10.12.11.20\TFO.FAIT.Share\E01_설치프로그램\오라클클라이언트 12c\winx64_12201_client\client\stage\Components\oracle.odbc.ic\12.2.0.1.0\1\DataFiles")</f>
        <v>\\10.12.11.20\TFO.FAIT.Share\E01_설치프로그램\오라클클라이언트 12c\winx64_12201_client\client\stage\Components\oracle.odbc.ic\12.2.0.1.0\1\DataFiles</v>
      </c>
    </row>
    <row r="3431" spans="1:1" x14ac:dyDescent="0.4">
      <c r="A3431" t="str">
        <f>HYPERLINK("\\10.12.11.20\TFO.FAIT.Share\E01_설치프로그램\오라클클라이언트 12c\winx64_12201_client\client\stage\Components\oracle.ons\12.2.0.1.0")</f>
        <v>\\10.12.11.20\TFO.FAIT.Share\E01_설치프로그램\오라클클라이언트 12c\winx64_12201_client\client\stage\Components\oracle.ons\12.2.0.1.0</v>
      </c>
    </row>
    <row r="3432" spans="1:1" x14ac:dyDescent="0.4">
      <c r="A3432" t="str">
        <f>HYPERLINK("\\10.12.11.20\TFO.FAIT.Share\E01_설치프로그램\오라클클라이언트 12c\winx64_12201_client\client\stage\Components\oracle.ons\12.2.0.1.0\1")</f>
        <v>\\10.12.11.20\TFO.FAIT.Share\E01_설치프로그램\오라클클라이언트 12c\winx64_12201_client\client\stage\Components\oracle.ons\12.2.0.1.0\1</v>
      </c>
    </row>
    <row r="3433" spans="1:1" x14ac:dyDescent="0.4">
      <c r="A3433" t="str">
        <f>HYPERLINK("\\10.12.11.20\TFO.FAIT.Share\E01_설치프로그램\오라클클라이언트 12c\winx64_12201_client\client\stage\Components\oracle.ons\12.2.0.1.0\1\DataFiles")</f>
        <v>\\10.12.11.20\TFO.FAIT.Share\E01_설치프로그램\오라클클라이언트 12c\winx64_12201_client\client\stage\Components\oracle.ons\12.2.0.1.0\1\DataFiles</v>
      </c>
    </row>
    <row r="3434" spans="1:1" x14ac:dyDescent="0.4">
      <c r="A3434" t="str">
        <f>HYPERLINK("\\10.12.11.20\TFO.FAIT.Share\E01_설치프로그램\오라클클라이언트 12c\winx64_12201_client\client\stage\Components\oracle.ons.ic\12.2.0.1.0")</f>
        <v>\\10.12.11.20\TFO.FAIT.Share\E01_설치프로그램\오라클클라이언트 12c\winx64_12201_client\client\stage\Components\oracle.ons.ic\12.2.0.1.0</v>
      </c>
    </row>
    <row r="3435" spans="1:1" x14ac:dyDescent="0.4">
      <c r="A3435" t="str">
        <f>HYPERLINK("\\10.12.11.20\TFO.FAIT.Share\E01_설치프로그램\오라클클라이언트 12c\winx64_12201_client\client\stage\Components\oracle.ons.ic\12.2.0.1.0\1")</f>
        <v>\\10.12.11.20\TFO.FAIT.Share\E01_설치프로그램\오라클클라이언트 12c\winx64_12201_client\client\stage\Components\oracle.ons.ic\12.2.0.1.0\1</v>
      </c>
    </row>
    <row r="3436" spans="1:1" x14ac:dyDescent="0.4">
      <c r="A3436" t="str">
        <f>HYPERLINK("\\10.12.11.20\TFO.FAIT.Share\E01_설치프로그램\오라클클라이언트 12c\winx64_12201_client\client\stage\Components\oracle.ons.ic\12.2.0.1.0\1\DataFiles")</f>
        <v>\\10.12.11.20\TFO.FAIT.Share\E01_설치프로그램\오라클클라이언트 12c\winx64_12201_client\client\stage\Components\oracle.ons.ic\12.2.0.1.0\1\DataFiles</v>
      </c>
    </row>
    <row r="3437" spans="1:1" x14ac:dyDescent="0.4">
      <c r="A3437" t="str">
        <f>HYPERLINK("\\10.12.11.20\TFO.FAIT.Share\E01_설치프로그램\오라클클라이언트 12c\winx64_12201_client\client\stage\Components\oracle.oracore.rsf\12.2.0.1.0")</f>
        <v>\\10.12.11.20\TFO.FAIT.Share\E01_설치프로그램\오라클클라이언트 12c\winx64_12201_client\client\stage\Components\oracle.oracore.rsf\12.2.0.1.0</v>
      </c>
    </row>
    <row r="3438" spans="1:1" x14ac:dyDescent="0.4">
      <c r="A3438" t="str">
        <f>HYPERLINK("\\10.12.11.20\TFO.FAIT.Share\E01_설치프로그램\오라클클라이언트 12c\winx64_12201_client\client\stage\Components\oracle.oracore.rsf\12.2.0.1.0\1")</f>
        <v>\\10.12.11.20\TFO.FAIT.Share\E01_설치프로그램\오라클클라이언트 12c\winx64_12201_client\client\stage\Components\oracle.oracore.rsf\12.2.0.1.0\1</v>
      </c>
    </row>
    <row r="3439" spans="1:1" x14ac:dyDescent="0.4">
      <c r="A3439" t="str">
        <f>HYPERLINK("\\10.12.11.20\TFO.FAIT.Share\E01_설치프로그램\오라클클라이언트 12c\winx64_12201_client\client\stage\Components\oracle.oracore.rsf\12.2.0.1.0\1\DataFiles")</f>
        <v>\\10.12.11.20\TFO.FAIT.Share\E01_설치프로그램\오라클클라이언트 12c\winx64_12201_client\client\stage\Components\oracle.oracore.rsf\12.2.0.1.0\1\DataFiles</v>
      </c>
    </row>
    <row r="3440" spans="1:1" x14ac:dyDescent="0.4">
      <c r="A3440" t="str">
        <f>HYPERLINK("\\10.12.11.20\TFO.FAIT.Share\E01_설치프로그램\오라클클라이언트 12c\winx64_12201_client\client\stage\Components\oracle.oracore.rsf.core\12.2.0.1.0")</f>
        <v>\\10.12.11.20\TFO.FAIT.Share\E01_설치프로그램\오라클클라이언트 12c\winx64_12201_client\client\stage\Components\oracle.oracore.rsf.core\12.2.0.1.0</v>
      </c>
    </row>
    <row r="3441" spans="1:1" x14ac:dyDescent="0.4">
      <c r="A3441" t="str">
        <f>HYPERLINK("\\10.12.11.20\TFO.FAIT.Share\E01_설치프로그램\오라클클라이언트 12c\winx64_12201_client\client\stage\Components\oracle.oracore.rsf.core\12.2.0.1.0\1")</f>
        <v>\\10.12.11.20\TFO.FAIT.Share\E01_설치프로그램\오라클클라이언트 12c\winx64_12201_client\client\stage\Components\oracle.oracore.rsf.core\12.2.0.1.0\1</v>
      </c>
    </row>
    <row r="3442" spans="1:1" x14ac:dyDescent="0.4">
      <c r="A3442" t="str">
        <f>HYPERLINK("\\10.12.11.20\TFO.FAIT.Share\E01_설치프로그램\오라클클라이언트 12c\winx64_12201_client\client\stage\Components\oracle.oracore.rsf.core\12.2.0.1.0\1\DataFiles")</f>
        <v>\\10.12.11.20\TFO.FAIT.Share\E01_설치프로그램\오라클클라이언트 12c\winx64_12201_client\client\stage\Components\oracle.oracore.rsf.core\12.2.0.1.0\1\DataFiles</v>
      </c>
    </row>
    <row r="3443" spans="1:1" x14ac:dyDescent="0.4">
      <c r="A3443" t="str">
        <f>HYPERLINK("\\10.12.11.20\TFO.FAIT.Share\E01_설치프로그램\오라클클라이언트 12c\winx64_12201_client\client\stage\Components\oracle.oraolap.api\12.2.0.1.0")</f>
        <v>\\10.12.11.20\TFO.FAIT.Share\E01_설치프로그램\오라클클라이언트 12c\winx64_12201_client\client\stage\Components\oracle.oraolap.api\12.2.0.1.0</v>
      </c>
    </row>
    <row r="3444" spans="1:1" x14ac:dyDescent="0.4">
      <c r="A3444" t="str">
        <f>HYPERLINK("\\10.12.11.20\TFO.FAIT.Share\E01_설치프로그램\오라클클라이언트 12c\winx64_12201_client\client\stage\Components\oracle.oraolap.api\12.2.0.1.0\1")</f>
        <v>\\10.12.11.20\TFO.FAIT.Share\E01_설치프로그램\오라클클라이언트 12c\winx64_12201_client\client\stage\Components\oracle.oraolap.api\12.2.0.1.0\1</v>
      </c>
    </row>
    <row r="3445" spans="1:1" x14ac:dyDescent="0.4">
      <c r="A3445" t="str">
        <f>HYPERLINK("\\10.12.11.20\TFO.FAIT.Share\E01_설치프로그램\오라클클라이언트 12c\winx64_12201_client\client\stage\Components\oracle.oraolap.api\12.2.0.1.0\1\DataFiles")</f>
        <v>\\10.12.11.20\TFO.FAIT.Share\E01_설치프로그램\오라클클라이언트 12c\winx64_12201_client\client\stage\Components\oracle.oraolap.api\12.2.0.1.0\1\DataFiles</v>
      </c>
    </row>
    <row r="3446" spans="1:1" x14ac:dyDescent="0.4">
      <c r="A3446" t="str">
        <f>HYPERLINK("\\10.12.11.20\TFO.FAIT.Share\E01_설치프로그램\오라클클라이언트 12c\winx64_12201_client\client\stage\Components\oracle.oraolap.dbscripts\12.2.0.1.0")</f>
        <v>\\10.12.11.20\TFO.FAIT.Share\E01_설치프로그램\오라클클라이언트 12c\winx64_12201_client\client\stage\Components\oracle.oraolap.dbscripts\12.2.0.1.0</v>
      </c>
    </row>
    <row r="3447" spans="1:1" x14ac:dyDescent="0.4">
      <c r="A3447" t="str">
        <f>HYPERLINK("\\10.12.11.20\TFO.FAIT.Share\E01_설치프로그램\오라클클라이언트 12c\winx64_12201_client\client\stage\Components\oracle.oraolap.dbscripts\12.2.0.1.0\1")</f>
        <v>\\10.12.11.20\TFO.FAIT.Share\E01_설치프로그램\오라클클라이언트 12c\winx64_12201_client\client\stage\Components\oracle.oraolap.dbscripts\12.2.0.1.0\1</v>
      </c>
    </row>
    <row r="3448" spans="1:1" x14ac:dyDescent="0.4">
      <c r="A3448" t="str">
        <f>HYPERLINK("\\10.12.11.20\TFO.FAIT.Share\E01_설치프로그램\오라클클라이언트 12c\winx64_12201_client\client\stage\Components\oracle.oraolap.dbscripts\12.2.0.1.0\1\DataFiles")</f>
        <v>\\10.12.11.20\TFO.FAIT.Share\E01_설치프로그램\오라클클라이언트 12c\winx64_12201_client\client\stage\Components\oracle.oraolap.dbscripts\12.2.0.1.0\1\DataFiles</v>
      </c>
    </row>
    <row r="3449" spans="1:1" x14ac:dyDescent="0.4">
      <c r="A3449" t="str">
        <f>HYPERLINK("\\10.12.11.20\TFO.FAIT.Share\E01_설치프로그램\오라클클라이언트 12c\winx64_12201_client\client\stage\Components\oracle.oraolap.mgmt\12.2.0.1.0")</f>
        <v>\\10.12.11.20\TFO.FAIT.Share\E01_설치프로그램\오라클클라이언트 12c\winx64_12201_client\client\stage\Components\oracle.oraolap.mgmt\12.2.0.1.0</v>
      </c>
    </row>
    <row r="3450" spans="1:1" x14ac:dyDescent="0.4">
      <c r="A3450" t="str">
        <f>HYPERLINK("\\10.12.11.20\TFO.FAIT.Share\E01_설치프로그램\오라클클라이언트 12c\winx64_12201_client\client\stage\Components\oracle.oraolap.mgmt\12.2.0.1.0\1")</f>
        <v>\\10.12.11.20\TFO.FAIT.Share\E01_설치프로그램\오라클클라이언트 12c\winx64_12201_client\client\stage\Components\oracle.oraolap.mgmt\12.2.0.1.0\1</v>
      </c>
    </row>
    <row r="3451" spans="1:1" x14ac:dyDescent="0.4">
      <c r="A3451" t="str">
        <f>HYPERLINK("\\10.12.11.20\TFO.FAIT.Share\E01_설치프로그램\오라클클라이언트 12c\winx64_12201_client\client\stage\Components\oracle.oraolap.mgmt\12.2.0.1.0\1\DataFiles")</f>
        <v>\\10.12.11.20\TFO.FAIT.Share\E01_설치프로그램\오라클클라이언트 12c\winx64_12201_client\client\stage\Components\oracle.oraolap.mgmt\12.2.0.1.0\1\DataFiles</v>
      </c>
    </row>
    <row r="3452" spans="1:1" x14ac:dyDescent="0.4">
      <c r="A3452" t="str">
        <f>HYPERLINK("\\10.12.11.20\TFO.FAIT.Share\E01_설치프로그램\오라클클라이언트 12c\winx64_12201_client\client\stage\Components\oracle.ordim.client\12.2.0.1.0")</f>
        <v>\\10.12.11.20\TFO.FAIT.Share\E01_설치프로그램\오라클클라이언트 12c\winx64_12201_client\client\stage\Components\oracle.ordim.client\12.2.0.1.0</v>
      </c>
    </row>
    <row r="3453" spans="1:1" x14ac:dyDescent="0.4">
      <c r="A3453" t="str">
        <f>HYPERLINK("\\10.12.11.20\TFO.FAIT.Share\E01_설치프로그램\오라클클라이언트 12c\winx64_12201_client\client\stage\Components\oracle.ordim.client\12.2.0.1.0\1")</f>
        <v>\\10.12.11.20\TFO.FAIT.Share\E01_설치프로그램\오라클클라이언트 12c\winx64_12201_client\client\stage\Components\oracle.ordim.client\12.2.0.1.0\1</v>
      </c>
    </row>
    <row r="3454" spans="1:1" x14ac:dyDescent="0.4">
      <c r="A3454" t="str">
        <f>HYPERLINK("\\10.12.11.20\TFO.FAIT.Share\E01_설치프로그램\오라클클라이언트 12c\winx64_12201_client\client\stage\Components\oracle.ordim.client\12.2.0.1.0\1\DataFiles")</f>
        <v>\\10.12.11.20\TFO.FAIT.Share\E01_설치프로그램\오라클클라이언트 12c\winx64_12201_client\client\stage\Components\oracle.ordim.client\12.2.0.1.0\1\DataFiles</v>
      </c>
    </row>
    <row r="3455" spans="1:1" x14ac:dyDescent="0.4">
      <c r="A3455" t="str">
        <f>HYPERLINK("\\10.12.11.20\TFO.FAIT.Share\E01_설치프로그램\오라클클라이언트 12c\winx64_12201_client\client\stage\Components\oracle.perlint\5.22.0.0.0")</f>
        <v>\\10.12.11.20\TFO.FAIT.Share\E01_설치프로그램\오라클클라이언트 12c\winx64_12201_client\client\stage\Components\oracle.perlint\5.22.0.0.0</v>
      </c>
    </row>
    <row r="3456" spans="1:1" x14ac:dyDescent="0.4">
      <c r="A3456" t="str">
        <f>HYPERLINK("\\10.12.11.20\TFO.FAIT.Share\E01_설치프로그램\오라클클라이언트 12c\winx64_12201_client\client\stage\Components\oracle.perlint\5.22.0.0.0\1")</f>
        <v>\\10.12.11.20\TFO.FAIT.Share\E01_설치프로그램\오라클클라이언트 12c\winx64_12201_client\client\stage\Components\oracle.perlint\5.22.0.0.0\1</v>
      </c>
    </row>
    <row r="3457" spans="1:1" x14ac:dyDescent="0.4">
      <c r="A3457" t="str">
        <f>HYPERLINK("\\10.12.11.20\TFO.FAIT.Share\E01_설치프로그램\오라클클라이언트 12c\winx64_12201_client\client\stage\Components\oracle.perlint\5.22.0.0.0\1\DataFiles")</f>
        <v>\\10.12.11.20\TFO.FAIT.Share\E01_설치프로그램\오라클클라이언트 12c\winx64_12201_client\client\stage\Components\oracle.perlint\5.22.0.0.0\1\DataFiles</v>
      </c>
    </row>
    <row r="3458" spans="1:1" x14ac:dyDescent="0.4">
      <c r="A3458" t="str">
        <f>HYPERLINK("\\10.12.11.20\TFO.FAIT.Share\E01_설치프로그램\오라클클라이언트 12c\winx64_12201_client\client\stage\Components\oracle.perlint.expat\2.0.1.0.3")</f>
        <v>\\10.12.11.20\TFO.FAIT.Share\E01_설치프로그램\오라클클라이언트 12c\winx64_12201_client\client\stage\Components\oracle.perlint.expat\2.0.1.0.3</v>
      </c>
    </row>
    <row r="3459" spans="1:1" x14ac:dyDescent="0.4">
      <c r="A3459" t="str">
        <f>HYPERLINK("\\10.12.11.20\TFO.FAIT.Share\E01_설치프로그램\오라클클라이언트 12c\winx64_12201_client\client\stage\Components\oracle.perlint.expat\2.0.1.0.3\1")</f>
        <v>\\10.12.11.20\TFO.FAIT.Share\E01_설치프로그램\오라클클라이언트 12c\winx64_12201_client\client\stage\Components\oracle.perlint.expat\2.0.1.0.3\1</v>
      </c>
    </row>
    <row r="3460" spans="1:1" x14ac:dyDescent="0.4">
      <c r="A3460" t="str">
        <f>HYPERLINK("\\10.12.11.20\TFO.FAIT.Share\E01_설치프로그램\오라클클라이언트 12c\winx64_12201_client\client\stage\Components\oracle.perlint.expat\2.0.1.0.3\1\DataFiles")</f>
        <v>\\10.12.11.20\TFO.FAIT.Share\E01_설치프로그램\오라클클라이언트 12c\winx64_12201_client\client\stage\Components\oracle.perlint.expat\2.0.1.0.3\1\DataFiles</v>
      </c>
    </row>
    <row r="3461" spans="1:1" x14ac:dyDescent="0.4">
      <c r="A3461" t="str">
        <f>HYPERLINK("\\10.12.11.20\TFO.FAIT.Share\E01_설치프로그램\오라클클라이언트 12c\winx64_12201_client\client\stage\Components\oracle.perlint.modules\5.22.0.0.0")</f>
        <v>\\10.12.11.20\TFO.FAIT.Share\E01_설치프로그램\오라클클라이언트 12c\winx64_12201_client\client\stage\Components\oracle.perlint.modules\5.22.0.0.0</v>
      </c>
    </row>
    <row r="3462" spans="1:1" x14ac:dyDescent="0.4">
      <c r="A3462" t="str">
        <f>HYPERLINK("\\10.12.11.20\TFO.FAIT.Share\E01_설치프로그램\오라클클라이언트 12c\winx64_12201_client\client\stage\Components\oracle.perlint.modules\5.22.0.0.0\1")</f>
        <v>\\10.12.11.20\TFO.FAIT.Share\E01_설치프로그램\오라클클라이언트 12c\winx64_12201_client\client\stage\Components\oracle.perlint.modules\5.22.0.0.0\1</v>
      </c>
    </row>
    <row r="3463" spans="1:1" x14ac:dyDescent="0.4">
      <c r="A3463" t="str">
        <f>HYPERLINK("\\10.12.11.20\TFO.FAIT.Share\E01_설치프로그램\오라클클라이언트 12c\winx64_12201_client\client\stage\Components\oracle.perlint.modules\5.22.0.0.0\1\DataFiles")</f>
        <v>\\10.12.11.20\TFO.FAIT.Share\E01_설치프로그램\오라클클라이언트 12c\winx64_12201_client\client\stage\Components\oracle.perlint.modules\5.22.0.0.0\1\DataFiles</v>
      </c>
    </row>
    <row r="3464" spans="1:1" x14ac:dyDescent="0.4">
      <c r="A3464" t="str">
        <f>HYPERLINK("\\10.12.11.20\TFO.FAIT.Share\E01_설치프로그램\오라클클라이언트 12c\winx64_12201_client\client\stage\Components\oracle.precomp\12.2.0.1.0")</f>
        <v>\\10.12.11.20\TFO.FAIT.Share\E01_설치프로그램\오라클클라이언트 12c\winx64_12201_client\client\stage\Components\oracle.precomp\12.2.0.1.0</v>
      </c>
    </row>
    <row r="3465" spans="1:1" x14ac:dyDescent="0.4">
      <c r="A3465" t="str">
        <f>HYPERLINK("\\10.12.11.20\TFO.FAIT.Share\E01_설치프로그램\오라클클라이언트 12c\winx64_12201_client\client\stage\Components\oracle.precomp\12.2.0.1.0\1")</f>
        <v>\\10.12.11.20\TFO.FAIT.Share\E01_설치프로그램\오라클클라이언트 12c\winx64_12201_client\client\stage\Components\oracle.precomp\12.2.0.1.0\1</v>
      </c>
    </row>
    <row r="3466" spans="1:1" x14ac:dyDescent="0.4">
      <c r="A3466" t="str">
        <f>HYPERLINK("\\10.12.11.20\TFO.FAIT.Share\E01_설치프로그램\오라클클라이언트 12c\winx64_12201_client\client\stage\Components\oracle.precomp\12.2.0.1.0\1\DataFiles")</f>
        <v>\\10.12.11.20\TFO.FAIT.Share\E01_설치프로그램\오라클클라이언트 12c\winx64_12201_client\client\stage\Components\oracle.precomp\12.2.0.1.0\1\DataFiles</v>
      </c>
    </row>
    <row r="3467" spans="1:1" x14ac:dyDescent="0.4">
      <c r="A3467" t="str">
        <f>HYPERLINK("\\10.12.11.20\TFO.FAIT.Share\E01_설치프로그램\오라클클라이언트 12c\winx64_12201_client\client\stage\Components\oracle.precomp.common\12.2.0.1.0")</f>
        <v>\\10.12.11.20\TFO.FAIT.Share\E01_설치프로그램\오라클클라이언트 12c\winx64_12201_client\client\stage\Components\oracle.precomp.common\12.2.0.1.0</v>
      </c>
    </row>
    <row r="3468" spans="1:1" x14ac:dyDescent="0.4">
      <c r="A3468" t="str">
        <f>HYPERLINK("\\10.12.11.20\TFO.FAIT.Share\E01_설치프로그램\오라클클라이언트 12c\winx64_12201_client\client\stage\Components\oracle.precomp.common\12.2.0.1.0\1")</f>
        <v>\\10.12.11.20\TFO.FAIT.Share\E01_설치프로그램\오라클클라이언트 12c\winx64_12201_client\client\stage\Components\oracle.precomp.common\12.2.0.1.0\1</v>
      </c>
    </row>
    <row r="3469" spans="1:1" x14ac:dyDescent="0.4">
      <c r="A3469" t="str">
        <f>HYPERLINK("\\10.12.11.20\TFO.FAIT.Share\E01_설치프로그램\오라클클라이언트 12c\winx64_12201_client\client\stage\Components\oracle.precomp.common\12.2.0.1.0\1\DataFiles")</f>
        <v>\\10.12.11.20\TFO.FAIT.Share\E01_설치프로그램\오라클클라이언트 12c\winx64_12201_client\client\stage\Components\oracle.precomp.common\12.2.0.1.0\1\DataFiles</v>
      </c>
    </row>
    <row r="3470" spans="1:1" x14ac:dyDescent="0.4">
      <c r="A3470" t="str">
        <f>HYPERLINK("\\10.12.11.20\TFO.FAIT.Share\E01_설치프로그램\오라클클라이언트 12c\winx64_12201_client\client\stage\Components\oracle.precomp.common.core\12.2.0.1.0")</f>
        <v>\\10.12.11.20\TFO.FAIT.Share\E01_설치프로그램\오라클클라이언트 12c\winx64_12201_client\client\stage\Components\oracle.precomp.common.core\12.2.0.1.0</v>
      </c>
    </row>
    <row r="3471" spans="1:1" x14ac:dyDescent="0.4">
      <c r="A3471" t="str">
        <f>HYPERLINK("\\10.12.11.20\TFO.FAIT.Share\E01_설치프로그램\오라클클라이언트 12c\winx64_12201_client\client\stage\Components\oracle.precomp.common.core\12.2.0.1.0\1")</f>
        <v>\\10.12.11.20\TFO.FAIT.Share\E01_설치프로그램\오라클클라이언트 12c\winx64_12201_client\client\stage\Components\oracle.precomp.common.core\12.2.0.1.0\1</v>
      </c>
    </row>
    <row r="3472" spans="1:1" x14ac:dyDescent="0.4">
      <c r="A3472" t="str">
        <f>HYPERLINK("\\10.12.11.20\TFO.FAIT.Share\E01_설치프로그램\오라클클라이언트 12c\winx64_12201_client\client\stage\Components\oracle.precomp.common.core\12.2.0.1.0\1\DataFiles")</f>
        <v>\\10.12.11.20\TFO.FAIT.Share\E01_설치프로그램\오라클클라이언트 12c\winx64_12201_client\client\stage\Components\oracle.precomp.common.core\12.2.0.1.0\1\DataFiles</v>
      </c>
    </row>
    <row r="3473" spans="1:1" x14ac:dyDescent="0.4">
      <c r="A3473" t="str">
        <f>HYPERLINK("\\10.12.11.20\TFO.FAIT.Share\E01_설치프로그램\오라클클라이언트 12c\winx64_12201_client\client\stage\Components\oracle.precomp.lang\12.2.0.1.0")</f>
        <v>\\10.12.11.20\TFO.FAIT.Share\E01_설치프로그램\오라클클라이언트 12c\winx64_12201_client\client\stage\Components\oracle.precomp.lang\12.2.0.1.0</v>
      </c>
    </row>
    <row r="3474" spans="1:1" x14ac:dyDescent="0.4">
      <c r="A3474" t="str">
        <f>HYPERLINK("\\10.12.11.20\TFO.FAIT.Share\E01_설치프로그램\오라클클라이언트 12c\winx64_12201_client\client\stage\Components\oracle.precomp.lang\12.2.0.1.0\1")</f>
        <v>\\10.12.11.20\TFO.FAIT.Share\E01_설치프로그램\오라클클라이언트 12c\winx64_12201_client\client\stage\Components\oracle.precomp.lang\12.2.0.1.0\1</v>
      </c>
    </row>
    <row r="3475" spans="1:1" x14ac:dyDescent="0.4">
      <c r="A3475" t="str">
        <f>HYPERLINK("\\10.12.11.20\TFO.FAIT.Share\E01_설치프로그램\오라클클라이언트 12c\winx64_12201_client\client\stage\Components\oracle.precomp.lang\12.2.0.1.0\1\DataFiles")</f>
        <v>\\10.12.11.20\TFO.FAIT.Share\E01_설치프로그램\오라클클라이언트 12c\winx64_12201_client\client\stage\Components\oracle.precomp.lang\12.2.0.1.0\1\DataFiles</v>
      </c>
    </row>
    <row r="3476" spans="1:1" x14ac:dyDescent="0.4">
      <c r="A3476" t="str">
        <f>HYPERLINK("\\10.12.11.20\TFO.FAIT.Share\E01_설치프로그램\오라클클라이언트 12c\winx64_12201_client\client\stage\Components\oracle.precomp.rsf\12.2.0.1.0")</f>
        <v>\\10.12.11.20\TFO.FAIT.Share\E01_설치프로그램\오라클클라이언트 12c\winx64_12201_client\client\stage\Components\oracle.precomp.rsf\12.2.0.1.0</v>
      </c>
    </row>
    <row r="3477" spans="1:1" x14ac:dyDescent="0.4">
      <c r="A3477" t="str">
        <f>HYPERLINK("\\10.12.11.20\TFO.FAIT.Share\E01_설치프로그램\오라클클라이언트 12c\winx64_12201_client\client\stage\Components\oracle.precomp.rsf\12.2.0.1.0\1")</f>
        <v>\\10.12.11.20\TFO.FAIT.Share\E01_설치프로그램\오라클클라이언트 12c\winx64_12201_client\client\stage\Components\oracle.precomp.rsf\12.2.0.1.0\1</v>
      </c>
    </row>
    <row r="3478" spans="1:1" x14ac:dyDescent="0.4">
      <c r="A3478" t="str">
        <f>HYPERLINK("\\10.12.11.20\TFO.FAIT.Share\E01_설치프로그램\오라클클라이언트 12c\winx64_12201_client\client\stage\Components\oracle.precomp.rsf\12.2.0.1.0\1\DataFiles")</f>
        <v>\\10.12.11.20\TFO.FAIT.Share\E01_설치프로그램\오라클클라이언트 12c\winx64_12201_client\client\stage\Components\oracle.precomp.rsf\12.2.0.1.0\1\DataFiles</v>
      </c>
    </row>
    <row r="3479" spans="1:1" x14ac:dyDescent="0.4">
      <c r="A3479" t="str">
        <f>HYPERLINK("\\10.12.11.20\TFO.FAIT.Share\E01_설치프로그램\오라클클라이언트 12c\winx64_12201_client\client\stage\Components\oracle.rdbms.crs\12.2.0.1.0")</f>
        <v>\\10.12.11.20\TFO.FAIT.Share\E01_설치프로그램\오라클클라이언트 12c\winx64_12201_client\client\stage\Components\oracle.rdbms.crs\12.2.0.1.0</v>
      </c>
    </row>
    <row r="3480" spans="1:1" x14ac:dyDescent="0.4">
      <c r="A3480" t="str">
        <f>HYPERLINK("\\10.12.11.20\TFO.FAIT.Share\E01_설치프로그램\오라클클라이언트 12c\winx64_12201_client\client\stage\Components\oracle.rdbms.crs\12.2.0.1.0\1")</f>
        <v>\\10.12.11.20\TFO.FAIT.Share\E01_설치프로그램\오라클클라이언트 12c\winx64_12201_client\client\stage\Components\oracle.rdbms.crs\12.2.0.1.0\1</v>
      </c>
    </row>
    <row r="3481" spans="1:1" x14ac:dyDescent="0.4">
      <c r="A3481" t="str">
        <f>HYPERLINK("\\10.12.11.20\TFO.FAIT.Share\E01_설치프로그램\오라클클라이언트 12c\winx64_12201_client\client\stage\Components\oracle.rdbms.crs\12.2.0.1.0\1\DataFiles")</f>
        <v>\\10.12.11.20\TFO.FAIT.Share\E01_설치프로그램\오라클클라이언트 12c\winx64_12201_client\client\stage\Components\oracle.rdbms.crs\12.2.0.1.0\1\DataFiles</v>
      </c>
    </row>
    <row r="3482" spans="1:1" x14ac:dyDescent="0.4">
      <c r="A3482" t="str">
        <f>HYPERLINK("\\10.12.11.20\TFO.FAIT.Share\E01_설치프로그램\오라클클라이언트 12c\winx64_12201_client\client\stage\Components\oracle.rdbms.dbscripts\12.2.0.1.0")</f>
        <v>\\10.12.11.20\TFO.FAIT.Share\E01_설치프로그램\오라클클라이언트 12c\winx64_12201_client\client\stage\Components\oracle.rdbms.dbscripts\12.2.0.1.0</v>
      </c>
    </row>
    <row r="3483" spans="1:1" x14ac:dyDescent="0.4">
      <c r="A3483" t="str">
        <f>HYPERLINK("\\10.12.11.20\TFO.FAIT.Share\E01_설치프로그램\오라클클라이언트 12c\winx64_12201_client\client\stage\Components\oracle.rdbms.dbscripts\12.2.0.1.0\1")</f>
        <v>\\10.12.11.20\TFO.FAIT.Share\E01_설치프로그램\오라클클라이언트 12c\winx64_12201_client\client\stage\Components\oracle.rdbms.dbscripts\12.2.0.1.0\1</v>
      </c>
    </row>
    <row r="3484" spans="1:1" x14ac:dyDescent="0.4">
      <c r="A3484" t="str">
        <f>HYPERLINK("\\10.12.11.20\TFO.FAIT.Share\E01_설치프로그램\오라클클라이언트 12c\winx64_12201_client\client\stage\Components\oracle.rdbms.dbscripts\12.2.0.1.0\1\DataFiles")</f>
        <v>\\10.12.11.20\TFO.FAIT.Share\E01_설치프로그램\오라클클라이언트 12c\winx64_12201_client\client\stage\Components\oracle.rdbms.dbscripts\12.2.0.1.0\1\DataFiles</v>
      </c>
    </row>
    <row r="3485" spans="1:1" x14ac:dyDescent="0.4">
      <c r="A3485" t="str">
        <f>HYPERLINK("\\10.12.11.20\TFO.FAIT.Share\E01_설치프로그램\오라클클라이언트 12c\winx64_12201_client\client\stage\Components\oracle.rdbms.deconfig\12.2.0.1.0")</f>
        <v>\\10.12.11.20\TFO.FAIT.Share\E01_설치프로그램\오라클클라이언트 12c\winx64_12201_client\client\stage\Components\oracle.rdbms.deconfig\12.2.0.1.0</v>
      </c>
    </row>
    <row r="3486" spans="1:1" x14ac:dyDescent="0.4">
      <c r="A3486" t="str">
        <f>HYPERLINK("\\10.12.11.20\TFO.FAIT.Share\E01_설치프로그램\오라클클라이언트 12c\winx64_12201_client\client\stage\Components\oracle.rdbms.deconfig\12.2.0.1.0\1")</f>
        <v>\\10.12.11.20\TFO.FAIT.Share\E01_설치프로그램\오라클클라이언트 12c\winx64_12201_client\client\stage\Components\oracle.rdbms.deconfig\12.2.0.1.0\1</v>
      </c>
    </row>
    <row r="3487" spans="1:1" x14ac:dyDescent="0.4">
      <c r="A3487" t="str">
        <f>HYPERLINK("\\10.12.11.20\TFO.FAIT.Share\E01_설치프로그램\오라클클라이언트 12c\winx64_12201_client\client\stage\Components\oracle.rdbms.deconfig\12.2.0.1.0\1\DataFiles")</f>
        <v>\\10.12.11.20\TFO.FAIT.Share\E01_설치프로그램\오라클클라이언트 12c\winx64_12201_client\client\stage\Components\oracle.rdbms.deconfig\12.2.0.1.0\1\DataFiles</v>
      </c>
    </row>
    <row r="3488" spans="1:1" x14ac:dyDescent="0.4">
      <c r="A3488" t="str">
        <f>HYPERLINK("\\10.12.11.20\TFO.FAIT.Share\E01_설치프로그램\오라클클라이언트 12c\winx64_12201_client\client\stage\Components\oracle.rdbms.ic\12.2.0.1.0")</f>
        <v>\\10.12.11.20\TFO.FAIT.Share\E01_설치프로그램\오라클클라이언트 12c\winx64_12201_client\client\stage\Components\oracle.rdbms.ic\12.2.0.1.0</v>
      </c>
    </row>
    <row r="3489" spans="1:1" x14ac:dyDescent="0.4">
      <c r="A3489" t="str">
        <f>HYPERLINK("\\10.12.11.20\TFO.FAIT.Share\E01_설치프로그램\오라클클라이언트 12c\winx64_12201_client\client\stage\Components\oracle.rdbms.ic\12.2.0.1.0\1")</f>
        <v>\\10.12.11.20\TFO.FAIT.Share\E01_설치프로그램\오라클클라이언트 12c\winx64_12201_client\client\stage\Components\oracle.rdbms.ic\12.2.0.1.0\1</v>
      </c>
    </row>
    <row r="3490" spans="1:1" x14ac:dyDescent="0.4">
      <c r="A3490" t="str">
        <f>HYPERLINK("\\10.12.11.20\TFO.FAIT.Share\E01_설치프로그램\오라클클라이언트 12c\winx64_12201_client\client\stage\Components\oracle.rdbms.ic\12.2.0.1.0\1\DataFiles")</f>
        <v>\\10.12.11.20\TFO.FAIT.Share\E01_설치프로그램\오라클클라이언트 12c\winx64_12201_client\client\stage\Components\oracle.rdbms.ic\12.2.0.1.0\1\DataFiles</v>
      </c>
    </row>
    <row r="3491" spans="1:1" x14ac:dyDescent="0.4">
      <c r="A3491" t="str">
        <f>HYPERLINK("\\10.12.11.20\TFO.FAIT.Share\E01_설치프로그램\오라클클라이언트 12c\winx64_12201_client\client\stage\Components\oracle.rdbms.install.common\12.2.0.1.0")</f>
        <v>\\10.12.11.20\TFO.FAIT.Share\E01_설치프로그램\오라클클라이언트 12c\winx64_12201_client\client\stage\Components\oracle.rdbms.install.common\12.2.0.1.0</v>
      </c>
    </row>
    <row r="3492" spans="1:1" x14ac:dyDescent="0.4">
      <c r="A3492" t="str">
        <f>HYPERLINK("\\10.12.11.20\TFO.FAIT.Share\E01_설치프로그램\오라클클라이언트 12c\winx64_12201_client\client\stage\Components\oracle.rdbms.install.common\12.2.0.1.0\1")</f>
        <v>\\10.12.11.20\TFO.FAIT.Share\E01_설치프로그램\오라클클라이언트 12c\winx64_12201_client\client\stage\Components\oracle.rdbms.install.common\12.2.0.1.0\1</v>
      </c>
    </row>
    <row r="3493" spans="1:1" x14ac:dyDescent="0.4">
      <c r="A3493" t="str">
        <f>HYPERLINK("\\10.12.11.20\TFO.FAIT.Share\E01_설치프로그램\오라클클라이언트 12c\winx64_12201_client\client\stage\Components\oracle.rdbms.install.common\12.2.0.1.0\1\DataFiles")</f>
        <v>\\10.12.11.20\TFO.FAIT.Share\E01_설치프로그램\오라클클라이언트 12c\winx64_12201_client\client\stage\Components\oracle.rdbms.install.common\12.2.0.1.0\1\DataFiles</v>
      </c>
    </row>
    <row r="3494" spans="1:1" x14ac:dyDescent="0.4">
      <c r="A3494" t="str">
        <f>HYPERLINK("\\10.12.11.20\TFO.FAIT.Share\E01_설치프로그램\오라클클라이언트 12c\winx64_12201_client\client\stage\Components\oracle.rdbms.install.plugins\12.2.0.1.0")</f>
        <v>\\10.12.11.20\TFO.FAIT.Share\E01_설치프로그램\오라클클라이언트 12c\winx64_12201_client\client\stage\Components\oracle.rdbms.install.plugins\12.2.0.1.0</v>
      </c>
    </row>
    <row r="3495" spans="1:1" x14ac:dyDescent="0.4">
      <c r="A3495" t="str">
        <f>HYPERLINK("\\10.12.11.20\TFO.FAIT.Share\E01_설치프로그램\오라클클라이언트 12c\winx64_12201_client\client\stage\Components\oracle.rdbms.install.plugins\12.2.0.1.0\1")</f>
        <v>\\10.12.11.20\TFO.FAIT.Share\E01_설치프로그램\오라클클라이언트 12c\winx64_12201_client\client\stage\Components\oracle.rdbms.install.plugins\12.2.0.1.0\1</v>
      </c>
    </row>
    <row r="3496" spans="1:1" x14ac:dyDescent="0.4">
      <c r="A3496" t="str">
        <f>HYPERLINK("\\10.12.11.20\TFO.FAIT.Share\E01_설치프로그램\오라클클라이언트 12c\winx64_12201_client\client\stage\Components\oracle.rdbms.install.plugins\12.2.0.1.0\1\DataFiles")</f>
        <v>\\10.12.11.20\TFO.FAIT.Share\E01_설치프로그램\오라클클라이언트 12c\winx64_12201_client\client\stage\Components\oracle.rdbms.install.plugins\12.2.0.1.0\1\DataFiles</v>
      </c>
    </row>
    <row r="3497" spans="1:1" x14ac:dyDescent="0.4">
      <c r="A3497" t="str">
        <f>HYPERLINK("\\10.12.11.20\TFO.FAIT.Share\E01_설치프로그램\오라클클라이언트 12c\winx64_12201_client\client\stage\Components\oracle.rdbms.oci\12.2.0.1.0")</f>
        <v>\\10.12.11.20\TFO.FAIT.Share\E01_설치프로그램\오라클클라이언트 12c\winx64_12201_client\client\stage\Components\oracle.rdbms.oci\12.2.0.1.0</v>
      </c>
    </row>
    <row r="3498" spans="1:1" x14ac:dyDescent="0.4">
      <c r="A3498" t="str">
        <f>HYPERLINK("\\10.12.11.20\TFO.FAIT.Share\E01_설치프로그램\오라클클라이언트 12c\winx64_12201_client\client\stage\Components\oracle.rdbms.oci\12.2.0.1.0\1")</f>
        <v>\\10.12.11.20\TFO.FAIT.Share\E01_설치프로그램\오라클클라이언트 12c\winx64_12201_client\client\stage\Components\oracle.rdbms.oci\12.2.0.1.0\1</v>
      </c>
    </row>
    <row r="3499" spans="1:1" x14ac:dyDescent="0.4">
      <c r="A3499" t="str">
        <f>HYPERLINK("\\10.12.11.20\TFO.FAIT.Share\E01_설치프로그램\오라클클라이언트 12c\winx64_12201_client\client\stage\Components\oracle.rdbms.oci\12.2.0.1.0\1\DataFiles")</f>
        <v>\\10.12.11.20\TFO.FAIT.Share\E01_설치프로그램\오라클클라이언트 12c\winx64_12201_client\client\stage\Components\oracle.rdbms.oci\12.2.0.1.0\1\DataFiles</v>
      </c>
    </row>
    <row r="3500" spans="1:1" x14ac:dyDescent="0.4">
      <c r="A3500" t="str">
        <f>HYPERLINK("\\10.12.11.20\TFO.FAIT.Share\E01_설치프로그램\오라클클라이언트 12c\winx64_12201_client\client\stage\Components\oracle.rdbms.plsql\12.2.0.1.0")</f>
        <v>\\10.12.11.20\TFO.FAIT.Share\E01_설치프로그램\오라클클라이언트 12c\winx64_12201_client\client\stage\Components\oracle.rdbms.plsql\12.2.0.1.0</v>
      </c>
    </row>
    <row r="3501" spans="1:1" x14ac:dyDescent="0.4">
      <c r="A3501" t="str">
        <f>HYPERLINK("\\10.12.11.20\TFO.FAIT.Share\E01_설치프로그램\오라클클라이언트 12c\winx64_12201_client\client\stage\Components\oracle.rdbms.plsql\12.2.0.1.0\1")</f>
        <v>\\10.12.11.20\TFO.FAIT.Share\E01_설치프로그램\오라클클라이언트 12c\winx64_12201_client\client\stage\Components\oracle.rdbms.plsql\12.2.0.1.0\1</v>
      </c>
    </row>
    <row r="3502" spans="1:1" x14ac:dyDescent="0.4">
      <c r="A3502" t="str">
        <f>HYPERLINK("\\10.12.11.20\TFO.FAIT.Share\E01_설치프로그램\오라클클라이언트 12c\winx64_12201_client\client\stage\Components\oracle.rdbms.plsql\12.2.0.1.0\1\DataFiles")</f>
        <v>\\10.12.11.20\TFO.FAIT.Share\E01_설치프로그램\오라클클라이언트 12c\winx64_12201_client\client\stage\Components\oracle.rdbms.plsql\12.2.0.1.0\1\DataFiles</v>
      </c>
    </row>
    <row r="3503" spans="1:1" x14ac:dyDescent="0.4">
      <c r="A3503" t="str">
        <f>HYPERLINK("\\10.12.11.20\TFO.FAIT.Share\E01_설치프로그램\오라클클라이언트 12c\winx64_12201_client\client\stage\Components\oracle.rdbms.rman\12.2.0.1.0")</f>
        <v>\\10.12.11.20\TFO.FAIT.Share\E01_설치프로그램\오라클클라이언트 12c\winx64_12201_client\client\stage\Components\oracle.rdbms.rman\12.2.0.1.0</v>
      </c>
    </row>
    <row r="3504" spans="1:1" x14ac:dyDescent="0.4">
      <c r="A3504" t="str">
        <f>HYPERLINK("\\10.12.11.20\TFO.FAIT.Share\E01_설치프로그램\오라클클라이언트 12c\winx64_12201_client\client\stage\Components\oracle.rdbms.rman\12.2.0.1.0\1")</f>
        <v>\\10.12.11.20\TFO.FAIT.Share\E01_설치프로그램\오라클클라이언트 12c\winx64_12201_client\client\stage\Components\oracle.rdbms.rman\12.2.0.1.0\1</v>
      </c>
    </row>
    <row r="3505" spans="1:1" x14ac:dyDescent="0.4">
      <c r="A3505" t="str">
        <f>HYPERLINK("\\10.12.11.20\TFO.FAIT.Share\E01_설치프로그램\오라클클라이언트 12c\winx64_12201_client\client\stage\Components\oracle.rdbms.rman\12.2.0.1.0\1\DataFiles")</f>
        <v>\\10.12.11.20\TFO.FAIT.Share\E01_설치프로그램\오라클클라이언트 12c\winx64_12201_client\client\stage\Components\oracle.rdbms.rman\12.2.0.1.0\1\DataFiles</v>
      </c>
    </row>
    <row r="3506" spans="1:1" x14ac:dyDescent="0.4">
      <c r="A3506" t="str">
        <f>HYPERLINK("\\10.12.11.20\TFO.FAIT.Share\E01_설치프로그램\오라클클라이언트 12c\winx64_12201_client\client\stage\Components\oracle.rdbms.rsf\12.2.0.1.0")</f>
        <v>\\10.12.11.20\TFO.FAIT.Share\E01_설치프로그램\오라클클라이언트 12c\winx64_12201_client\client\stage\Components\oracle.rdbms.rsf\12.2.0.1.0</v>
      </c>
    </row>
    <row r="3507" spans="1:1" x14ac:dyDescent="0.4">
      <c r="A3507" t="str">
        <f>HYPERLINK("\\10.12.11.20\TFO.FAIT.Share\E01_설치프로그램\오라클클라이언트 12c\winx64_12201_client\client\stage\Components\oracle.rdbms.rsf\12.2.0.1.0\1")</f>
        <v>\\10.12.11.20\TFO.FAIT.Share\E01_설치프로그램\오라클클라이언트 12c\winx64_12201_client\client\stage\Components\oracle.rdbms.rsf\12.2.0.1.0\1</v>
      </c>
    </row>
    <row r="3508" spans="1:1" x14ac:dyDescent="0.4">
      <c r="A3508" t="str">
        <f>HYPERLINK("\\10.12.11.20\TFO.FAIT.Share\E01_설치프로그램\오라클클라이언트 12c\winx64_12201_client\client\stage\Components\oracle.rdbms.rsf\12.2.0.1.0\1\DataFiles")</f>
        <v>\\10.12.11.20\TFO.FAIT.Share\E01_설치프로그램\오라클클라이언트 12c\winx64_12201_client\client\stage\Components\oracle.rdbms.rsf\12.2.0.1.0\1\DataFiles</v>
      </c>
    </row>
    <row r="3509" spans="1:1" x14ac:dyDescent="0.4">
      <c r="A3509" t="str">
        <f>HYPERLINK("\\10.12.11.20\TFO.FAIT.Share\E01_설치프로그램\오라클클라이언트 12c\winx64_12201_client\client\stage\Components\oracle.rdbms.rsf.ic\12.2.0.1.0")</f>
        <v>\\10.12.11.20\TFO.FAIT.Share\E01_설치프로그램\오라클클라이언트 12c\winx64_12201_client\client\stage\Components\oracle.rdbms.rsf.ic\12.2.0.1.0</v>
      </c>
    </row>
    <row r="3510" spans="1:1" x14ac:dyDescent="0.4">
      <c r="A3510" t="str">
        <f>HYPERLINK("\\10.12.11.20\TFO.FAIT.Share\E01_설치프로그램\오라클클라이언트 12c\winx64_12201_client\client\stage\Components\oracle.rdbms.rsf.ic\12.2.0.1.0\1")</f>
        <v>\\10.12.11.20\TFO.FAIT.Share\E01_설치프로그램\오라클클라이언트 12c\winx64_12201_client\client\stage\Components\oracle.rdbms.rsf.ic\12.2.0.1.0\1</v>
      </c>
    </row>
    <row r="3511" spans="1:1" x14ac:dyDescent="0.4">
      <c r="A3511" t="str">
        <f>HYPERLINK("\\10.12.11.20\TFO.FAIT.Share\E01_설치프로그램\오라클클라이언트 12c\winx64_12201_client\client\stage\Components\oracle.rdbms.rsf.ic\12.2.0.1.0\1\DataFiles")</f>
        <v>\\10.12.11.20\TFO.FAIT.Share\E01_설치프로그램\오라클클라이언트 12c\winx64_12201_client\client\stage\Components\oracle.rdbms.rsf.ic\12.2.0.1.0\1\DataFiles</v>
      </c>
    </row>
    <row r="3512" spans="1:1" x14ac:dyDescent="0.4">
      <c r="A3512" t="str">
        <f>HYPERLINK("\\10.12.11.20\TFO.FAIT.Share\E01_설치프로그램\오라클클라이언트 12c\winx64_12201_client\client\stage\Components\oracle.rdbms.scheduler\12.2.0.1.0")</f>
        <v>\\10.12.11.20\TFO.FAIT.Share\E01_설치프로그램\오라클클라이언트 12c\winx64_12201_client\client\stage\Components\oracle.rdbms.scheduler\12.2.0.1.0</v>
      </c>
    </row>
    <row r="3513" spans="1:1" x14ac:dyDescent="0.4">
      <c r="A3513" t="str">
        <f>HYPERLINK("\\10.12.11.20\TFO.FAIT.Share\E01_설치프로그램\오라클클라이언트 12c\winx64_12201_client\client\stage\Components\oracle.rdbms.scheduler\12.2.0.1.0\1")</f>
        <v>\\10.12.11.20\TFO.FAIT.Share\E01_설치프로그램\오라클클라이언트 12c\winx64_12201_client\client\stage\Components\oracle.rdbms.scheduler\12.2.0.1.0\1</v>
      </c>
    </row>
    <row r="3514" spans="1:1" x14ac:dyDescent="0.4">
      <c r="A3514" t="str">
        <f>HYPERLINK("\\10.12.11.20\TFO.FAIT.Share\E01_설치프로그램\오라클클라이언트 12c\winx64_12201_client\client\stage\Components\oracle.rdbms.scheduler\12.2.0.1.0\1\DataFiles")</f>
        <v>\\10.12.11.20\TFO.FAIT.Share\E01_설치프로그램\오라클클라이언트 12c\winx64_12201_client\client\stage\Components\oracle.rdbms.scheduler\12.2.0.1.0\1\DataFiles</v>
      </c>
    </row>
    <row r="3515" spans="1:1" x14ac:dyDescent="0.4">
      <c r="A3515" t="str">
        <f>HYPERLINK("\\10.12.11.20\TFO.FAIT.Share\E01_설치프로그램\오라클클라이언트 12c\winx64_12201_client\client\stage\Components\oracle.rdbms.util\12.2.0.1.0")</f>
        <v>\\10.12.11.20\TFO.FAIT.Share\E01_설치프로그램\오라클클라이언트 12c\winx64_12201_client\client\stage\Components\oracle.rdbms.util\12.2.0.1.0</v>
      </c>
    </row>
    <row r="3516" spans="1:1" x14ac:dyDescent="0.4">
      <c r="A3516" t="str">
        <f>HYPERLINK("\\10.12.11.20\TFO.FAIT.Share\E01_설치프로그램\오라클클라이언트 12c\winx64_12201_client\client\stage\Components\oracle.rdbms.util\12.2.0.1.0\1")</f>
        <v>\\10.12.11.20\TFO.FAIT.Share\E01_설치프로그램\오라클클라이언트 12c\winx64_12201_client\client\stage\Components\oracle.rdbms.util\12.2.0.1.0\1</v>
      </c>
    </row>
    <row r="3517" spans="1:1" x14ac:dyDescent="0.4">
      <c r="A3517" t="str">
        <f>HYPERLINK("\\10.12.11.20\TFO.FAIT.Share\E01_설치프로그램\오라클클라이언트 12c\winx64_12201_client\client\stage\Components\oracle.rdbms.util\12.2.0.1.0\1\DataFiles")</f>
        <v>\\10.12.11.20\TFO.FAIT.Share\E01_설치프로그램\오라클클라이언트 12c\winx64_12201_client\client\stage\Components\oracle.rdbms.util\12.2.0.1.0\1\DataFiles</v>
      </c>
    </row>
    <row r="3518" spans="1:1" x14ac:dyDescent="0.4">
      <c r="A3518" t="str">
        <f>HYPERLINK("\\10.12.11.20\TFO.FAIT.Share\E01_설치프로그램\오라클클라이언트 12c\winx64_12201_client\client\stage\Components\oracle.rsf\12.2.0.1.0")</f>
        <v>\\10.12.11.20\TFO.FAIT.Share\E01_설치프로그램\오라클클라이언트 12c\winx64_12201_client\client\stage\Components\oracle.rsf\12.2.0.1.0</v>
      </c>
    </row>
    <row r="3519" spans="1:1" x14ac:dyDescent="0.4">
      <c r="A3519" t="str">
        <f>HYPERLINK("\\10.12.11.20\TFO.FAIT.Share\E01_설치프로그램\오라클클라이언트 12c\winx64_12201_client\client\stage\Components\oracle.rsf\12.2.0.1.0\1")</f>
        <v>\\10.12.11.20\TFO.FAIT.Share\E01_설치프로그램\오라클클라이언트 12c\winx64_12201_client\client\stage\Components\oracle.rsf\12.2.0.1.0\1</v>
      </c>
    </row>
    <row r="3520" spans="1:1" x14ac:dyDescent="0.4">
      <c r="A3520" t="str">
        <f>HYPERLINK("\\10.12.11.20\TFO.FAIT.Share\E01_설치프로그램\오라클클라이언트 12c\winx64_12201_client\client\stage\Components\oracle.rsf\12.2.0.1.0\1\DataFiles")</f>
        <v>\\10.12.11.20\TFO.FAIT.Share\E01_설치프로그램\오라클클라이언트 12c\winx64_12201_client\client\stage\Components\oracle.rsf\12.2.0.1.0\1\DataFiles</v>
      </c>
    </row>
    <row r="3521" spans="1:1" x14ac:dyDescent="0.4">
      <c r="A3521" t="str">
        <f>HYPERLINK("\\10.12.11.20\TFO.FAIT.Share\E01_설치프로그램\오라클클라이언트 12c\winx64_12201_client\client\stage\Components\oracle.slax.rsf\12.2.0.1.0")</f>
        <v>\\10.12.11.20\TFO.FAIT.Share\E01_설치프로그램\오라클클라이언트 12c\winx64_12201_client\client\stage\Components\oracle.slax.rsf\12.2.0.1.0</v>
      </c>
    </row>
    <row r="3522" spans="1:1" x14ac:dyDescent="0.4">
      <c r="A3522" t="str">
        <f>HYPERLINK("\\10.12.11.20\TFO.FAIT.Share\E01_설치프로그램\오라클클라이언트 12c\winx64_12201_client\client\stage\Components\oracle.slax.rsf\12.2.0.1.0\1")</f>
        <v>\\10.12.11.20\TFO.FAIT.Share\E01_설치프로그램\오라클클라이언트 12c\winx64_12201_client\client\stage\Components\oracle.slax.rsf\12.2.0.1.0\1</v>
      </c>
    </row>
    <row r="3523" spans="1:1" x14ac:dyDescent="0.4">
      <c r="A3523" t="str">
        <f>HYPERLINK("\\10.12.11.20\TFO.FAIT.Share\E01_설치프로그램\오라클클라이언트 12c\winx64_12201_client\client\stage\Components\oracle.slax.rsf\12.2.0.1.0\1\DataFiles")</f>
        <v>\\10.12.11.20\TFO.FAIT.Share\E01_설치프로그램\오라클클라이언트 12c\winx64_12201_client\client\stage\Components\oracle.slax.rsf\12.2.0.1.0\1\DataFiles</v>
      </c>
    </row>
    <row r="3524" spans="1:1" x14ac:dyDescent="0.4">
      <c r="A3524" t="str">
        <f>HYPERLINK("\\10.12.11.20\TFO.FAIT.Share\E01_설치프로그램\오라클클라이언트 12c\winx64_12201_client\client\stage\Components\oracle.sqlj\12.2.0.1.0")</f>
        <v>\\10.12.11.20\TFO.FAIT.Share\E01_설치프로그램\오라클클라이언트 12c\winx64_12201_client\client\stage\Components\oracle.sqlj\12.2.0.1.0</v>
      </c>
    </row>
    <row r="3525" spans="1:1" x14ac:dyDescent="0.4">
      <c r="A3525" t="str">
        <f>HYPERLINK("\\10.12.11.20\TFO.FAIT.Share\E01_설치프로그램\오라클클라이언트 12c\winx64_12201_client\client\stage\Components\oracle.sqlj\12.2.0.1.0\1")</f>
        <v>\\10.12.11.20\TFO.FAIT.Share\E01_설치프로그램\오라클클라이언트 12c\winx64_12201_client\client\stage\Components\oracle.sqlj\12.2.0.1.0\1</v>
      </c>
    </row>
    <row r="3526" spans="1:1" x14ac:dyDescent="0.4">
      <c r="A3526" t="str">
        <f>HYPERLINK("\\10.12.11.20\TFO.FAIT.Share\E01_설치프로그램\오라클클라이언트 12c\winx64_12201_client\client\stage\Components\oracle.sqlj\12.2.0.1.0\1\DataFiles")</f>
        <v>\\10.12.11.20\TFO.FAIT.Share\E01_설치프로그램\오라클클라이언트 12c\winx64_12201_client\client\stage\Components\oracle.sqlj\12.2.0.1.0\1\DataFiles</v>
      </c>
    </row>
    <row r="3527" spans="1:1" x14ac:dyDescent="0.4">
      <c r="A3527" t="str">
        <f>HYPERLINK("\\10.12.11.20\TFO.FAIT.Share\E01_설치프로그램\오라클클라이언트 12c\winx64_12201_client\client\stage\Components\oracle.sqlj.sqljruntime\12.2.0.1.0")</f>
        <v>\\10.12.11.20\TFO.FAIT.Share\E01_설치프로그램\오라클클라이언트 12c\winx64_12201_client\client\stage\Components\oracle.sqlj.sqljruntime\12.2.0.1.0</v>
      </c>
    </row>
    <row r="3528" spans="1:1" x14ac:dyDescent="0.4">
      <c r="A3528" t="str">
        <f>HYPERLINK("\\10.12.11.20\TFO.FAIT.Share\E01_설치프로그램\오라클클라이언트 12c\winx64_12201_client\client\stage\Components\oracle.sqlj.sqljruntime\12.2.0.1.0\1")</f>
        <v>\\10.12.11.20\TFO.FAIT.Share\E01_설치프로그램\오라클클라이언트 12c\winx64_12201_client\client\stage\Components\oracle.sqlj.sqljruntime\12.2.0.1.0\1</v>
      </c>
    </row>
    <row r="3529" spans="1:1" x14ac:dyDescent="0.4">
      <c r="A3529" t="str">
        <f>HYPERLINK("\\10.12.11.20\TFO.FAIT.Share\E01_설치프로그램\오라클클라이언트 12c\winx64_12201_client\client\stage\Components\oracle.sqlj.sqljruntime\12.2.0.1.0\1\DataFiles")</f>
        <v>\\10.12.11.20\TFO.FAIT.Share\E01_설치프로그램\오라클클라이언트 12c\winx64_12201_client\client\stage\Components\oracle.sqlj.sqljruntime\12.2.0.1.0\1\DataFiles</v>
      </c>
    </row>
    <row r="3530" spans="1:1" x14ac:dyDescent="0.4">
      <c r="A3530" t="str">
        <f>HYPERLINK("\\10.12.11.20\TFO.FAIT.Share\E01_설치프로그램\오라클클라이언트 12c\winx64_12201_client\client\stage\Components\oracle.sqlplus\12.2.0.1.0")</f>
        <v>\\10.12.11.20\TFO.FAIT.Share\E01_설치프로그램\오라클클라이언트 12c\winx64_12201_client\client\stage\Components\oracle.sqlplus\12.2.0.1.0</v>
      </c>
    </row>
    <row r="3531" spans="1:1" x14ac:dyDescent="0.4">
      <c r="A3531" t="str">
        <f>HYPERLINK("\\10.12.11.20\TFO.FAIT.Share\E01_설치프로그램\오라클클라이언트 12c\winx64_12201_client\client\stage\Components\oracle.sqlplus\12.2.0.1.0\1")</f>
        <v>\\10.12.11.20\TFO.FAIT.Share\E01_설치프로그램\오라클클라이언트 12c\winx64_12201_client\client\stage\Components\oracle.sqlplus\12.2.0.1.0\1</v>
      </c>
    </row>
    <row r="3532" spans="1:1" x14ac:dyDescent="0.4">
      <c r="A3532" t="str">
        <f>HYPERLINK("\\10.12.11.20\TFO.FAIT.Share\E01_설치프로그램\오라클클라이언트 12c\winx64_12201_client\client\stage\Components\oracle.sqlplus\12.2.0.1.0\1\DataFiles")</f>
        <v>\\10.12.11.20\TFO.FAIT.Share\E01_설치프로그램\오라클클라이언트 12c\winx64_12201_client\client\stage\Components\oracle.sqlplus\12.2.0.1.0\1\DataFiles</v>
      </c>
    </row>
    <row r="3533" spans="1:1" x14ac:dyDescent="0.4">
      <c r="A3533" t="str">
        <f>HYPERLINK("\\10.12.11.20\TFO.FAIT.Share\E01_설치프로그램\오라클클라이언트 12c\winx64_12201_client\client\stage\Components\oracle.sqlplus.ic\12.2.0.1.0")</f>
        <v>\\10.12.11.20\TFO.FAIT.Share\E01_설치프로그램\오라클클라이언트 12c\winx64_12201_client\client\stage\Components\oracle.sqlplus.ic\12.2.0.1.0</v>
      </c>
    </row>
    <row r="3534" spans="1:1" x14ac:dyDescent="0.4">
      <c r="A3534" t="str">
        <f>HYPERLINK("\\10.12.11.20\TFO.FAIT.Share\E01_설치프로그램\오라클클라이언트 12c\winx64_12201_client\client\stage\Components\oracle.sqlplus.ic\12.2.0.1.0\1")</f>
        <v>\\10.12.11.20\TFO.FAIT.Share\E01_설치프로그램\오라클클라이언트 12c\winx64_12201_client\client\stage\Components\oracle.sqlplus.ic\12.2.0.1.0\1</v>
      </c>
    </row>
    <row r="3535" spans="1:1" x14ac:dyDescent="0.4">
      <c r="A3535" t="str">
        <f>HYPERLINK("\\10.12.11.20\TFO.FAIT.Share\E01_설치프로그램\오라클클라이언트 12c\winx64_12201_client\client\stage\Components\oracle.sqlplus.ic\12.2.0.1.0\1\DataFiles")</f>
        <v>\\10.12.11.20\TFO.FAIT.Share\E01_설치프로그램\오라클클라이언트 12c\winx64_12201_client\client\stage\Components\oracle.sqlplus.ic\12.2.0.1.0\1\DataFiles</v>
      </c>
    </row>
    <row r="3536" spans="1:1" x14ac:dyDescent="0.4">
      <c r="A3536" t="str">
        <f>HYPERLINK("\\10.12.11.20\TFO.FAIT.Share\E01_설치프로그램\오라클클라이언트 12c\winx64_12201_client\client\stage\Components\oracle.swd.commonlogging\13.3.0.0.0")</f>
        <v>\\10.12.11.20\TFO.FAIT.Share\E01_설치프로그램\오라클클라이언트 12c\winx64_12201_client\client\stage\Components\oracle.swd.commonlogging\13.3.0.0.0</v>
      </c>
    </row>
    <row r="3537" spans="1:1" x14ac:dyDescent="0.4">
      <c r="A3537" t="str">
        <f>HYPERLINK("\\10.12.11.20\TFO.FAIT.Share\E01_설치프로그램\오라클클라이언트 12c\winx64_12201_client\client\stage\Components\oracle.swd.commonlogging\13.3.0.0.0\1")</f>
        <v>\\10.12.11.20\TFO.FAIT.Share\E01_설치프로그램\오라클클라이언트 12c\winx64_12201_client\client\stage\Components\oracle.swd.commonlogging\13.3.0.0.0\1</v>
      </c>
    </row>
    <row r="3538" spans="1:1" x14ac:dyDescent="0.4">
      <c r="A3538" t="str">
        <f>HYPERLINK("\\10.12.11.20\TFO.FAIT.Share\E01_설치프로그램\오라클클라이언트 12c\winx64_12201_client\client\stage\Components\oracle.swd.commonlogging\13.3.0.0.0\1\DataFiles")</f>
        <v>\\10.12.11.20\TFO.FAIT.Share\E01_설치프로그램\오라클클라이언트 12c\winx64_12201_client\client\stage\Components\oracle.swd.commonlogging\13.3.0.0.0\1\DataFiles</v>
      </c>
    </row>
    <row r="3539" spans="1:1" x14ac:dyDescent="0.4">
      <c r="A3539" t="str">
        <f>HYPERLINK("\\10.12.11.20\TFO.FAIT.Share\E01_설치프로그램\오라클클라이언트 12c\winx64_12201_client\client\stage\Components\oracle.swd.opatch\12.2.0.1.6")</f>
        <v>\\10.12.11.20\TFO.FAIT.Share\E01_설치프로그램\오라클클라이언트 12c\winx64_12201_client\client\stage\Components\oracle.swd.opatch\12.2.0.1.6</v>
      </c>
    </row>
    <row r="3540" spans="1:1" x14ac:dyDescent="0.4">
      <c r="A3540" t="str">
        <f>HYPERLINK("\\10.12.11.20\TFO.FAIT.Share\E01_설치프로그램\오라클클라이언트 12c\winx64_12201_client\client\stage\Components\oracle.swd.opatch\12.2.0.1.6\1")</f>
        <v>\\10.12.11.20\TFO.FAIT.Share\E01_설치프로그램\오라클클라이언트 12c\winx64_12201_client\client\stage\Components\oracle.swd.opatch\12.2.0.1.6\1</v>
      </c>
    </row>
    <row r="3541" spans="1:1" x14ac:dyDescent="0.4">
      <c r="A3541" t="str">
        <f>HYPERLINK("\\10.12.11.20\TFO.FAIT.Share\E01_설치프로그램\오라클클라이언트 12c\winx64_12201_client\client\stage\Components\oracle.swd.opatch\12.2.0.1.6\1\DataFiles")</f>
        <v>\\10.12.11.20\TFO.FAIT.Share\E01_설치프로그램\오라클클라이언트 12c\winx64_12201_client\client\stage\Components\oracle.swd.opatch\12.2.0.1.6\1\DataFiles</v>
      </c>
    </row>
    <row r="3542" spans="1:1" x14ac:dyDescent="0.4">
      <c r="A3542" t="str">
        <f>HYPERLINK("\\10.12.11.20\TFO.FAIT.Share\E01_설치프로그램\오라클클라이언트 12c\winx64_12201_client\client\stage\Components\oracle.swd.opatchautodb\12.2.0.1.5")</f>
        <v>\\10.12.11.20\TFO.FAIT.Share\E01_설치프로그램\오라클클라이언트 12c\winx64_12201_client\client\stage\Components\oracle.swd.opatchautodb\12.2.0.1.5</v>
      </c>
    </row>
    <row r="3543" spans="1:1" x14ac:dyDescent="0.4">
      <c r="A3543" t="str">
        <f>HYPERLINK("\\10.12.11.20\TFO.FAIT.Share\E01_설치프로그램\오라클클라이언트 12c\winx64_12201_client\client\stage\Components\oracle.swd.opatchautodb\12.2.0.1.5\1")</f>
        <v>\\10.12.11.20\TFO.FAIT.Share\E01_설치프로그램\오라클클라이언트 12c\winx64_12201_client\client\stage\Components\oracle.swd.opatchautodb\12.2.0.1.5\1</v>
      </c>
    </row>
    <row r="3544" spans="1:1" x14ac:dyDescent="0.4">
      <c r="A3544" t="str">
        <f>HYPERLINK("\\10.12.11.20\TFO.FAIT.Share\E01_설치프로그램\오라클클라이언트 12c\winx64_12201_client\client\stage\Components\oracle.swd.opatchautodb\12.2.0.1.5\1\DataFiles")</f>
        <v>\\10.12.11.20\TFO.FAIT.Share\E01_설치프로그램\오라클클라이언트 12c\winx64_12201_client\client\stage\Components\oracle.swd.opatchautodb\12.2.0.1.5\1\DataFiles</v>
      </c>
    </row>
    <row r="3545" spans="1:1" x14ac:dyDescent="0.4">
      <c r="A3545" t="str">
        <f>HYPERLINK("\\10.12.11.20\TFO.FAIT.Share\E01_설치프로그램\오라클클라이언트 12c\winx64_12201_client\client\stage\Components\oracle.swd.oui\12.2.0.1.4")</f>
        <v>\\10.12.11.20\TFO.FAIT.Share\E01_설치프로그램\오라클클라이언트 12c\winx64_12201_client\client\stage\Components\oracle.swd.oui\12.2.0.1.4</v>
      </c>
    </row>
    <row r="3546" spans="1:1" x14ac:dyDescent="0.4">
      <c r="A3546" t="str">
        <f>HYPERLINK("\\10.12.11.20\TFO.FAIT.Share\E01_설치프로그램\오라클클라이언트 12c\winx64_12201_client\client\stage\Components\oracle.swd.oui\12.2.0.1.4\1")</f>
        <v>\\10.12.11.20\TFO.FAIT.Share\E01_설치프로그램\오라클클라이언트 12c\winx64_12201_client\client\stage\Components\oracle.swd.oui\12.2.0.1.4\1</v>
      </c>
    </row>
    <row r="3547" spans="1:1" x14ac:dyDescent="0.4">
      <c r="A3547" t="str">
        <f>HYPERLINK("\\10.12.11.20\TFO.FAIT.Share\E01_설치프로그램\오라클클라이언트 12c\winx64_12201_client\client\stage\Components\oracle.swd.oui\12.2.0.1.4\1\DataFiles")</f>
        <v>\\10.12.11.20\TFO.FAIT.Share\E01_설치프로그램\오라클클라이언트 12c\winx64_12201_client\client\stage\Components\oracle.swd.oui\12.2.0.1.4\1\DataFiles</v>
      </c>
    </row>
    <row r="3548" spans="1:1" x14ac:dyDescent="0.4">
      <c r="A3548" t="str">
        <f>HYPERLINK("\\10.12.11.20\TFO.FAIT.Share\E01_설치프로그램\오라클클라이언트 12c\winx64_12201_client\client\stage\Components\oracle.swd.oui\12.2.0.1.4\1\DataFiles\Expanded")</f>
        <v>\\10.12.11.20\TFO.FAIT.Share\E01_설치프로그램\오라클클라이언트 12c\winx64_12201_client\client\stage\Components\oracle.swd.oui\12.2.0.1.4\1\DataFiles\Expanded</v>
      </c>
    </row>
    <row r="3549" spans="1:1" x14ac:dyDescent="0.4">
      <c r="A3549" t="str">
        <f>HYPERLINK("\\10.12.11.20\TFO.FAIT.Share\E01_설치프로그램\오라클클라이언트 12c\winx64_12201_client\client\stage\Components\oracle.swd.oui\12.2.0.1.4\1\DataFiles\Expanded\oui")</f>
        <v>\\10.12.11.20\TFO.FAIT.Share\E01_설치프로그램\오라클클라이언트 12c\winx64_12201_client\client\stage\Components\oracle.swd.oui\12.2.0.1.4\1\DataFiles\Expanded\oui</v>
      </c>
    </row>
    <row r="3550" spans="1:1" x14ac:dyDescent="0.4">
      <c r="A3550" t="str">
        <f>HYPERLINK("\\10.12.11.20\TFO.FAIT.Share\E01_설치프로그램\오라클클라이언트 12c\winx64_12201_client\client\stage\Components\oracle.swd.oui\12.2.0.1.4\1\DataFiles\Expanded\oui\instImages")</f>
        <v>\\10.12.11.20\TFO.FAIT.Share\E01_설치프로그램\오라클클라이언트 12c\winx64_12201_client\client\stage\Components\oracle.swd.oui\12.2.0.1.4\1\DataFiles\Expanded\oui\instImages</v>
      </c>
    </row>
    <row r="3551" spans="1:1" x14ac:dyDescent="0.4">
      <c r="A3551" t="str">
        <f>HYPERLINK("\\10.12.11.20\TFO.FAIT.Share\E01_설치프로그램\오라클클라이언트 12c\winx64_12201_client\client\stage\Components\oracle.swd.oui.core\12.2.0.1.4")</f>
        <v>\\10.12.11.20\TFO.FAIT.Share\E01_설치프로그램\오라클클라이언트 12c\winx64_12201_client\client\stage\Components\oracle.swd.oui.core\12.2.0.1.4</v>
      </c>
    </row>
    <row r="3552" spans="1:1" x14ac:dyDescent="0.4">
      <c r="A3552" t="str">
        <f>HYPERLINK("\\10.12.11.20\TFO.FAIT.Share\E01_설치프로그램\오라클클라이언트 12c\winx64_12201_client\client\stage\Components\oracle.swd.oui.core\12.2.0.1.4\1")</f>
        <v>\\10.12.11.20\TFO.FAIT.Share\E01_설치프로그램\오라클클라이언트 12c\winx64_12201_client\client\stage\Components\oracle.swd.oui.core\12.2.0.1.4\1</v>
      </c>
    </row>
    <row r="3553" spans="1:1" x14ac:dyDescent="0.4">
      <c r="A3553" t="str">
        <f>HYPERLINK("\\10.12.11.20\TFO.FAIT.Share\E01_설치프로그램\오라클클라이언트 12c\winx64_12201_client\client\stage\Components\oracle.swd.oui.core\12.2.0.1.4\1\DataFiles")</f>
        <v>\\10.12.11.20\TFO.FAIT.Share\E01_설치프로그램\오라클클라이언트 12c\winx64_12201_client\client\stage\Components\oracle.swd.oui.core\12.2.0.1.4\1\DataFiles</v>
      </c>
    </row>
    <row r="3554" spans="1:1" x14ac:dyDescent="0.4">
      <c r="A3554" t="str">
        <f>HYPERLINK("\\10.12.11.20\TFO.FAIT.Share\E01_설치프로그램\오라클클라이언트 12c\winx64_12201_client\client\stage\Components\oracle.swd.oui.core.min\12.2.0.1.4")</f>
        <v>\\10.12.11.20\TFO.FAIT.Share\E01_설치프로그램\오라클클라이언트 12c\winx64_12201_client\client\stage\Components\oracle.swd.oui.core.min\12.2.0.1.4</v>
      </c>
    </row>
    <row r="3555" spans="1:1" x14ac:dyDescent="0.4">
      <c r="A3555" t="str">
        <f>HYPERLINK("\\10.12.11.20\TFO.FAIT.Share\E01_설치프로그램\오라클클라이언트 12c\winx64_12201_client\client\stage\Components\oracle.swd.oui.core.min\12.2.0.1.4\1")</f>
        <v>\\10.12.11.20\TFO.FAIT.Share\E01_설치프로그램\오라클클라이언트 12c\winx64_12201_client\client\stage\Components\oracle.swd.oui.core.min\12.2.0.1.4\1</v>
      </c>
    </row>
    <row r="3556" spans="1:1" x14ac:dyDescent="0.4">
      <c r="A3556" t="str">
        <f>HYPERLINK("\\10.12.11.20\TFO.FAIT.Share\E01_설치프로그램\오라클클라이언트 12c\winx64_12201_client\client\stage\Components\oracle.swd.oui.core.min\12.2.0.1.4\1\DataFiles")</f>
        <v>\\10.12.11.20\TFO.FAIT.Share\E01_설치프로그램\오라클클라이언트 12c\winx64_12201_client\client\stage\Components\oracle.swd.oui.core.min\12.2.0.1.4\1\DataFiles</v>
      </c>
    </row>
    <row r="3557" spans="1:1" x14ac:dyDescent="0.4">
      <c r="A3557" t="str">
        <f>HYPERLINK("\\10.12.11.20\TFO.FAIT.Share\E01_설치프로그램\오라클클라이언트 12c\winx64_12201_client\client\stage\Components\oracle.sysman.ccr.deconfig\10.3.1.0.0")</f>
        <v>\\10.12.11.20\TFO.FAIT.Share\E01_설치프로그램\오라클클라이언트 12c\winx64_12201_client\client\stage\Components\oracle.sysman.ccr.deconfig\10.3.1.0.0</v>
      </c>
    </row>
    <row r="3558" spans="1:1" x14ac:dyDescent="0.4">
      <c r="A3558" t="str">
        <f>HYPERLINK("\\10.12.11.20\TFO.FAIT.Share\E01_설치프로그램\오라클클라이언트 12c\winx64_12201_client\client\stage\Components\oracle.sysman.ccr.deconfig\10.3.1.0.0\1")</f>
        <v>\\10.12.11.20\TFO.FAIT.Share\E01_설치프로그램\오라클클라이언트 12c\winx64_12201_client\client\stage\Components\oracle.sysman.ccr.deconfig\10.3.1.0.0\1</v>
      </c>
    </row>
    <row r="3559" spans="1:1" x14ac:dyDescent="0.4">
      <c r="A3559" t="str">
        <f>HYPERLINK("\\10.12.11.20\TFO.FAIT.Share\E01_설치프로그램\오라클클라이언트 12c\winx64_12201_client\client\stage\Components\oracle.sysman.ccr.deconfig\10.3.1.0.0\1\DataFiles")</f>
        <v>\\10.12.11.20\TFO.FAIT.Share\E01_설치프로그램\오라클클라이언트 12c\winx64_12201_client\client\stage\Components\oracle.sysman.ccr.deconfig\10.3.1.0.0\1\DataFiles</v>
      </c>
    </row>
    <row r="3560" spans="1:1" x14ac:dyDescent="0.4">
      <c r="A3560" t="str">
        <f>HYPERLINK("\\10.12.11.20\TFO.FAIT.Share\E01_설치프로그램\오라클클라이언트 12c\winx64_12201_client\client\stage\Components\oracle.usm.deconfig\12.2.0.1.0")</f>
        <v>\\10.12.11.20\TFO.FAIT.Share\E01_설치프로그램\오라클클라이언트 12c\winx64_12201_client\client\stage\Components\oracle.usm.deconfig\12.2.0.1.0</v>
      </c>
    </row>
    <row r="3561" spans="1:1" x14ac:dyDescent="0.4">
      <c r="A3561" t="str">
        <f>HYPERLINK("\\10.12.11.20\TFO.FAIT.Share\E01_설치프로그램\오라클클라이언트 12c\winx64_12201_client\client\stage\Components\oracle.usm.deconfig\12.2.0.1.0\1")</f>
        <v>\\10.12.11.20\TFO.FAIT.Share\E01_설치프로그램\오라클클라이언트 12c\winx64_12201_client\client\stage\Components\oracle.usm.deconfig\12.2.0.1.0\1</v>
      </c>
    </row>
    <row r="3562" spans="1:1" x14ac:dyDescent="0.4">
      <c r="A3562" t="str">
        <f>HYPERLINK("\\10.12.11.20\TFO.FAIT.Share\E01_설치프로그램\오라클클라이언트 12c\winx64_12201_client\client\stage\Components\oracle.usm.deconfig\12.2.0.1.0\1\DataFiles")</f>
        <v>\\10.12.11.20\TFO.FAIT.Share\E01_설치프로그램\오라클클라이언트 12c\winx64_12201_client\client\stage\Components\oracle.usm.deconfig\12.2.0.1.0\1\DataFiles</v>
      </c>
    </row>
    <row r="3563" spans="1:1" x14ac:dyDescent="0.4">
      <c r="A3563" t="str">
        <f>HYPERLINK("\\10.12.11.20\TFO.FAIT.Share\E01_설치프로그램\오라클클라이언트 12c\winx64_12201_client\client\stage\Components\oracle.winprod\12.2.0.1.0")</f>
        <v>\\10.12.11.20\TFO.FAIT.Share\E01_설치프로그램\오라클클라이언트 12c\winx64_12201_client\client\stage\Components\oracle.winprod\12.2.0.1.0</v>
      </c>
    </row>
    <row r="3564" spans="1:1" x14ac:dyDescent="0.4">
      <c r="A3564" t="str">
        <f>HYPERLINK("\\10.12.11.20\TFO.FAIT.Share\E01_설치프로그램\오라클클라이언트 12c\winx64_12201_client\client\stage\Components\oracle.winprod\12.2.0.1.0\1")</f>
        <v>\\10.12.11.20\TFO.FAIT.Share\E01_설치프로그램\오라클클라이언트 12c\winx64_12201_client\client\stage\Components\oracle.winprod\12.2.0.1.0\1</v>
      </c>
    </row>
    <row r="3565" spans="1:1" x14ac:dyDescent="0.4">
      <c r="A3565" t="str">
        <f>HYPERLINK("\\10.12.11.20\TFO.FAIT.Share\E01_설치프로그램\오라클클라이언트 12c\winx64_12201_client\client\stage\Components\oracle.winprod\12.2.0.1.0\1\DataFiles")</f>
        <v>\\10.12.11.20\TFO.FAIT.Share\E01_설치프로그램\오라클클라이언트 12c\winx64_12201_client\client\stage\Components\oracle.winprod\12.2.0.1.0\1\DataFiles</v>
      </c>
    </row>
    <row r="3566" spans="1:1" x14ac:dyDescent="0.4">
      <c r="A3566" t="str">
        <f>HYPERLINK("\\10.12.11.20\TFO.FAIT.Share\E01_설치프로그램\오라클클라이언트 12c\winx64_12201_client\client\stage\Components\oracle.wwg.plsql\12.2.0.1.0")</f>
        <v>\\10.12.11.20\TFO.FAIT.Share\E01_설치프로그램\오라클클라이언트 12c\winx64_12201_client\client\stage\Components\oracle.wwg.plsql\12.2.0.1.0</v>
      </c>
    </row>
    <row r="3567" spans="1:1" x14ac:dyDescent="0.4">
      <c r="A3567" t="str">
        <f>HYPERLINK("\\10.12.11.20\TFO.FAIT.Share\E01_설치프로그램\오라클클라이언트 12c\winx64_12201_client\client\stage\Components\oracle.wwg.plsql\12.2.0.1.0\1")</f>
        <v>\\10.12.11.20\TFO.FAIT.Share\E01_설치프로그램\오라클클라이언트 12c\winx64_12201_client\client\stage\Components\oracle.wwg.plsql\12.2.0.1.0\1</v>
      </c>
    </row>
    <row r="3568" spans="1:1" x14ac:dyDescent="0.4">
      <c r="A3568" t="str">
        <f>HYPERLINK("\\10.12.11.20\TFO.FAIT.Share\E01_설치프로그램\오라클클라이언트 12c\winx64_12201_client\client\stage\Components\oracle.wwg.plsql\12.2.0.1.0\1\DataFiles")</f>
        <v>\\10.12.11.20\TFO.FAIT.Share\E01_설치프로그램\오라클클라이언트 12c\winx64_12201_client\client\stage\Components\oracle.wwg.plsql\12.2.0.1.0\1\DataFiles</v>
      </c>
    </row>
    <row r="3569" spans="1:1" x14ac:dyDescent="0.4">
      <c r="A3569" t="str">
        <f>HYPERLINK("\\10.12.11.20\TFO.FAIT.Share\E01_설치프로그램\오라클클라이언트 12c\winx64_12201_client\client\stage\Components\oracle.xdk\12.2.0.1.0")</f>
        <v>\\10.12.11.20\TFO.FAIT.Share\E01_설치프로그램\오라클클라이언트 12c\winx64_12201_client\client\stage\Components\oracle.xdk\12.2.0.1.0</v>
      </c>
    </row>
    <row r="3570" spans="1:1" x14ac:dyDescent="0.4">
      <c r="A3570" t="str">
        <f>HYPERLINK("\\10.12.11.20\TFO.FAIT.Share\E01_설치프로그램\오라클클라이언트 12c\winx64_12201_client\client\stage\Components\oracle.xdk\12.2.0.1.0\1")</f>
        <v>\\10.12.11.20\TFO.FAIT.Share\E01_설치프로그램\오라클클라이언트 12c\winx64_12201_client\client\stage\Components\oracle.xdk\12.2.0.1.0\1</v>
      </c>
    </row>
    <row r="3571" spans="1:1" x14ac:dyDescent="0.4">
      <c r="A3571" t="str">
        <f>HYPERLINK("\\10.12.11.20\TFO.FAIT.Share\E01_설치프로그램\오라클클라이언트 12c\winx64_12201_client\client\stage\Components\oracle.xdk\12.2.0.1.0\1\DataFiles")</f>
        <v>\\10.12.11.20\TFO.FAIT.Share\E01_설치프로그램\오라클클라이언트 12c\winx64_12201_client\client\stage\Components\oracle.xdk\12.2.0.1.0\1\DataFiles</v>
      </c>
    </row>
    <row r="3572" spans="1:1" x14ac:dyDescent="0.4">
      <c r="A3572" t="str">
        <f>HYPERLINK("\\10.12.11.20\TFO.FAIT.Share\E01_설치프로그램\오라클클라이언트 12c\winx64_12201_client\client\stage\Components\oracle.xdk.parser.java\12.2.0.1.0")</f>
        <v>\\10.12.11.20\TFO.FAIT.Share\E01_설치프로그램\오라클클라이언트 12c\winx64_12201_client\client\stage\Components\oracle.xdk.parser.java\12.2.0.1.0</v>
      </c>
    </row>
    <row r="3573" spans="1:1" x14ac:dyDescent="0.4">
      <c r="A3573" t="str">
        <f>HYPERLINK("\\10.12.11.20\TFO.FAIT.Share\E01_설치프로그램\오라클클라이언트 12c\winx64_12201_client\client\stage\Components\oracle.xdk.parser.java\12.2.0.1.0\1")</f>
        <v>\\10.12.11.20\TFO.FAIT.Share\E01_설치프로그램\오라클클라이언트 12c\winx64_12201_client\client\stage\Components\oracle.xdk.parser.java\12.2.0.1.0\1</v>
      </c>
    </row>
    <row r="3574" spans="1:1" x14ac:dyDescent="0.4">
      <c r="A3574" t="str">
        <f>HYPERLINK("\\10.12.11.20\TFO.FAIT.Share\E01_설치프로그램\오라클클라이언트 12c\winx64_12201_client\client\stage\Components\oracle.xdk.parser.java\12.2.0.1.0\1\DataFiles")</f>
        <v>\\10.12.11.20\TFO.FAIT.Share\E01_설치프로그램\오라클클라이언트 12c\winx64_12201_client\client\stage\Components\oracle.xdk.parser.java\12.2.0.1.0\1\DataFiles</v>
      </c>
    </row>
    <row r="3575" spans="1:1" x14ac:dyDescent="0.4">
      <c r="A3575" t="str">
        <f>HYPERLINK("\\10.12.11.20\TFO.FAIT.Share\E01_설치프로그램\오라클클라이언트 12c\winx64_12201_client\client\stage\Components\oracle.xdk.rsf\12.2.0.1.0")</f>
        <v>\\10.12.11.20\TFO.FAIT.Share\E01_설치프로그램\오라클클라이언트 12c\winx64_12201_client\client\stage\Components\oracle.xdk.rsf\12.2.0.1.0</v>
      </c>
    </row>
    <row r="3576" spans="1:1" x14ac:dyDescent="0.4">
      <c r="A3576" t="str">
        <f>HYPERLINK("\\10.12.11.20\TFO.FAIT.Share\E01_설치프로그램\오라클클라이언트 12c\winx64_12201_client\client\stage\Components\oracle.xdk.rsf\12.2.0.1.0\1")</f>
        <v>\\10.12.11.20\TFO.FAIT.Share\E01_설치프로그램\오라클클라이언트 12c\winx64_12201_client\client\stage\Components\oracle.xdk.rsf\12.2.0.1.0\1</v>
      </c>
    </row>
    <row r="3577" spans="1:1" x14ac:dyDescent="0.4">
      <c r="A3577" t="str">
        <f>HYPERLINK("\\10.12.11.20\TFO.FAIT.Share\E01_설치프로그램\오라클클라이언트 12c\winx64_12201_client\client\stage\Components\oracle.xdk.rsf\12.2.0.1.0\1\DataFiles")</f>
        <v>\\10.12.11.20\TFO.FAIT.Share\E01_설치프로그램\오라클클라이언트 12c\winx64_12201_client\client\stage\Components\oracle.xdk.rsf\12.2.0.1.0\1\DataFiles</v>
      </c>
    </row>
    <row r="3578" spans="1:1" x14ac:dyDescent="0.4">
      <c r="A3578" t="str">
        <f>HYPERLINK("\\10.12.11.20\TFO.FAIT.Share\E01_설치프로그램\오라클클라이언트 12c\winx64_12201_client\client\stage\Components\oracle.xdk.xquery\12.2.0.1.0")</f>
        <v>\\10.12.11.20\TFO.FAIT.Share\E01_설치프로그램\오라클클라이언트 12c\winx64_12201_client\client\stage\Components\oracle.xdk.xquery\12.2.0.1.0</v>
      </c>
    </row>
    <row r="3579" spans="1:1" x14ac:dyDescent="0.4">
      <c r="A3579" t="str">
        <f>HYPERLINK("\\10.12.11.20\TFO.FAIT.Share\E01_설치프로그램\오라클클라이언트 12c\winx64_12201_client\client\stage\Components\oracle.xdk.xquery\12.2.0.1.0\1")</f>
        <v>\\10.12.11.20\TFO.FAIT.Share\E01_설치프로그램\오라클클라이언트 12c\winx64_12201_client\client\stage\Components\oracle.xdk.xquery\12.2.0.1.0\1</v>
      </c>
    </row>
    <row r="3580" spans="1:1" x14ac:dyDescent="0.4">
      <c r="A3580" t="str">
        <f>HYPERLINK("\\10.12.11.20\TFO.FAIT.Share\E01_설치프로그램\오라클클라이언트 12c\winx64_12201_client\client\stage\Components\oracle.xdk.xquery\12.2.0.1.0\1\DataFiles")</f>
        <v>\\10.12.11.20\TFO.FAIT.Share\E01_설치프로그램\오라클클라이언트 12c\winx64_12201_client\client\stage\Components\oracle.xdk.xquery\12.2.0.1.0\1\DataFiles</v>
      </c>
    </row>
    <row r="3581" spans="1:1" x14ac:dyDescent="0.4">
      <c r="A3581" t="str">
        <f>HYPERLINK("\\10.12.11.20\TFO.FAIT.Share\E01_설치프로그램\오라클클라이언트 12c\winx64_12201_client\client\stage\cvu\bin")</f>
        <v>\\10.12.11.20\TFO.FAIT.Share\E01_설치프로그램\오라클클라이언트 12c\winx64_12201_client\client\stage\cvu\bin</v>
      </c>
    </row>
    <row r="3582" spans="1:1" x14ac:dyDescent="0.4">
      <c r="A3582" t="str">
        <f>HYPERLINK("\\10.12.11.20\TFO.FAIT.Share\E01_설치프로그램\오라클클라이언트 12c\winx64_12201_client\client\stage\cvu\cv")</f>
        <v>\\10.12.11.20\TFO.FAIT.Share\E01_설치프로그램\오라클클라이언트 12c\winx64_12201_client\client\stage\cvu\cv</v>
      </c>
    </row>
    <row r="3583" spans="1:1" x14ac:dyDescent="0.4">
      <c r="A3583" t="str">
        <f>HYPERLINK("\\10.12.11.20\TFO.FAIT.Share\E01_설치프로그램\오라클클라이언트 12c\winx64_12201_client\client\stage\cvu\jlib")</f>
        <v>\\10.12.11.20\TFO.FAIT.Share\E01_설치프로그램\오라클클라이언트 12c\winx64_12201_client\client\stage\cvu\jlib</v>
      </c>
    </row>
    <row r="3584" spans="1:1" x14ac:dyDescent="0.4">
      <c r="A3584" t="str">
        <f>HYPERLINK("\\10.12.11.20\TFO.FAIT.Share\E01_설치프로그램\오라클클라이언트 12c\winx64_12201_client\client\stage\cvu\cv\admin")</f>
        <v>\\10.12.11.20\TFO.FAIT.Share\E01_설치프로그램\오라클클라이언트 12c\winx64_12201_client\client\stage\cvu\cv\admin</v>
      </c>
    </row>
    <row r="3585" spans="1:1" x14ac:dyDescent="0.4">
      <c r="A3585" t="str">
        <f>HYPERLINK("\\10.12.11.20\TFO.FAIT.Share\E01_설치프로그램\오라클클라이언트 12c\winx64_12201_client\client\stage\cvu\cv\cvdata")</f>
        <v>\\10.12.11.20\TFO.FAIT.Share\E01_설치프로그램\오라클클라이언트 12c\winx64_12201_client\client\stage\cvu\cv\cvdata</v>
      </c>
    </row>
    <row r="3586" spans="1:1" x14ac:dyDescent="0.4">
      <c r="A3586" t="str">
        <f>HYPERLINK("\\10.12.11.20\TFO.FAIT.Share\E01_설치프로그램\오라클클라이언트 12c\winx64_12201_client\client\stage\cvu\cv\remenv")</f>
        <v>\\10.12.11.20\TFO.FAIT.Share\E01_설치프로그램\오라클클라이언트 12c\winx64_12201_client\client\stage\cvu\cv\remenv</v>
      </c>
    </row>
    <row r="3587" spans="1:1" x14ac:dyDescent="0.4">
      <c r="A3587" t="str">
        <f>HYPERLINK("\\10.12.11.20\TFO.FAIT.Share\E01_설치프로그램\오라클클라이언트 12c\winx64_12201_client\client\stage\cvu\cv\cvdata\101")</f>
        <v>\\10.12.11.20\TFO.FAIT.Share\E01_설치프로그램\오라클클라이언트 12c\winx64_12201_client\client\stage\cvu\cv\cvdata\101</v>
      </c>
    </row>
    <row r="3588" spans="1:1" x14ac:dyDescent="0.4">
      <c r="A3588" t="str">
        <f>HYPERLINK("\\10.12.11.20\TFO.FAIT.Share\E01_설치프로그램\오라클클라이언트 12c\winx64_12201_client\client\stage\cvu\cv\cvdata\102")</f>
        <v>\\10.12.11.20\TFO.FAIT.Share\E01_설치프로그램\오라클클라이언트 12c\winx64_12201_client\client\stage\cvu\cv\cvdata\102</v>
      </c>
    </row>
    <row r="3589" spans="1:1" x14ac:dyDescent="0.4">
      <c r="A3589" t="str">
        <f>HYPERLINK("\\10.12.11.20\TFO.FAIT.Share\E01_설치프로그램\오라클클라이언트 12c\winx64_12201_client\client\stage\cvu\cv\cvdata\111")</f>
        <v>\\10.12.11.20\TFO.FAIT.Share\E01_설치프로그램\오라클클라이언트 12c\winx64_12201_client\client\stage\cvu\cv\cvdata\111</v>
      </c>
    </row>
    <row r="3590" spans="1:1" x14ac:dyDescent="0.4">
      <c r="A3590" t="str">
        <f>HYPERLINK("\\10.12.11.20\TFO.FAIT.Share\E01_설치프로그램\오라클클라이언트 12c\winx64_12201_client\client\stage\cvu\cv\cvdata\112")</f>
        <v>\\10.12.11.20\TFO.FAIT.Share\E01_설치프로그램\오라클클라이언트 12c\winx64_12201_client\client\stage\cvu\cv\cvdata\112</v>
      </c>
    </row>
    <row r="3591" spans="1:1" x14ac:dyDescent="0.4">
      <c r="A3591" t="str">
        <f>HYPERLINK("\\10.12.11.20\TFO.FAIT.Share\E01_설치프로그램\오라클클라이언트 12c\winx64_12201_client\client\stage\cvu\cv\cvdata\121")</f>
        <v>\\10.12.11.20\TFO.FAIT.Share\E01_설치프로그램\오라클클라이언트 12c\winx64_12201_client\client\stage\cvu\cv\cvdata\121</v>
      </c>
    </row>
    <row r="3592" spans="1:1" x14ac:dyDescent="0.4">
      <c r="A3592" t="str">
        <f>HYPERLINK("\\10.12.11.20\TFO.FAIT.Share\E01_설치프로그램\오라클클라이언트 12c\winx64_12201_client\client\stage\cvu\cv\cvdata\122")</f>
        <v>\\10.12.11.20\TFO.FAIT.Share\E01_설치프로그램\오라클클라이언트 12c\winx64_12201_client\client\stage\cvu\cv\cvdata\122</v>
      </c>
    </row>
    <row r="3593" spans="1:1" x14ac:dyDescent="0.4">
      <c r="A3593" t="str">
        <f>HYPERLINK("\\10.12.11.20\TFO.FAIT.Share\E01_설치프로그램\오라클클라이언트 12c\winx64_12201_client\client\stage\cvu\cv\remenv\jlib")</f>
        <v>\\10.12.11.20\TFO.FAIT.Share\E01_설치프로그램\오라클클라이언트 12c\winx64_12201_client\client\stage\cvu\cv\remenv\jlib</v>
      </c>
    </row>
    <row r="3594" spans="1:1" x14ac:dyDescent="0.4">
      <c r="A3594" t="str">
        <f>HYPERLINK("\\10.12.11.20\TFO.FAIT.Share\E01_설치프로그램\오라클클라이언트 12c\winx64_12201_client\client\stage\cvu\cv\remenv\pluggable")</f>
        <v>\\10.12.11.20\TFO.FAIT.Share\E01_설치프로그램\오라클클라이언트 12c\winx64_12201_client\client\stage\cvu\cv\remenv\pluggable</v>
      </c>
    </row>
    <row r="3595" spans="1:1" x14ac:dyDescent="0.4">
      <c r="A3595" t="str">
        <f>HYPERLINK("\\10.12.11.20\TFO.FAIT.Share\E01_설치프로그램\오라클클라이언트 12c\winx64_12201_client\client\stage\Dialogs\customDialogs")</f>
        <v>\\10.12.11.20\TFO.FAIT.Share\E01_설치프로그램\오라클클라이언트 12c\winx64_12201_client\client\stage\Dialogs\customDialogs</v>
      </c>
    </row>
    <row r="3596" spans="1:1" x14ac:dyDescent="0.4">
      <c r="A3596" t="str">
        <f>HYPERLINK("\\10.12.11.20\TFO.FAIT.Share\E01_설치프로그램\오라클클라이언트 12c\winx64_12201_client\client\stage\Dialogs\OiDynamicXYSpreadTable")</f>
        <v>\\10.12.11.20\TFO.FAIT.Share\E01_설치프로그램\오라클클라이언트 12c\winx64_12201_client\client\stage\Dialogs\OiDynamicXYSpreadTable</v>
      </c>
    </row>
    <row r="3597" spans="1:1" x14ac:dyDescent="0.4">
      <c r="A3597" t="str">
        <f>HYPERLINK("\\10.12.11.20\TFO.FAIT.Share\E01_설치프로그램\오라클클라이언트 12c\winx64_12201_client\client\stage\Dialogs\standardDialogs")</f>
        <v>\\10.12.11.20\TFO.FAIT.Share\E01_설치프로그램\오라클클라이언트 12c\winx64_12201_client\client\stage\Dialogs\standardDialogs</v>
      </c>
    </row>
    <row r="3598" spans="1:1" x14ac:dyDescent="0.4">
      <c r="A3598" t="str">
        <f>HYPERLINK("\\10.12.11.20\TFO.FAIT.Share\E01_설치프로그램\오라클클라이언트 12c\winx64_12201_client\client\stage\Dialogs\TwoRadioStaticDynamicDialogs")</f>
        <v>\\10.12.11.20\TFO.FAIT.Share\E01_설치프로그램\오라클클라이언트 12c\winx64_12201_client\client\stage\Dialogs\TwoRadioStaticDynamicDialogs</v>
      </c>
    </row>
    <row r="3599" spans="1:1" x14ac:dyDescent="0.4">
      <c r="A3599" t="str">
        <f>HYPERLINK("\\10.12.11.20\TFO.FAIT.Share\E01_설치프로그램\오라클클라이언트 12c\winx64_12201_client\client\stage\Dialogs\customDialogs\10.2.0.1.0")</f>
        <v>\\10.12.11.20\TFO.FAIT.Share\E01_설치프로그램\오라클클라이언트 12c\winx64_12201_client\client\stage\Dialogs\customDialogs\10.2.0.1.0</v>
      </c>
    </row>
    <row r="3600" spans="1:1" x14ac:dyDescent="0.4">
      <c r="A3600" t="str">
        <f>HYPERLINK("\\10.12.11.20\TFO.FAIT.Share\E01_설치프로그램\오라클클라이언트 12c\winx64_12201_client\client\stage\Dialogs\customDialogs\10.2.0.1.0\1")</f>
        <v>\\10.12.11.20\TFO.FAIT.Share\E01_설치프로그램\오라클클라이언트 12c\winx64_12201_client\client\stage\Dialogs\customDialogs\10.2.0.1.0\1</v>
      </c>
    </row>
    <row r="3601" spans="1:1" x14ac:dyDescent="0.4">
      <c r="A3601" t="str">
        <f>HYPERLINK("\\10.12.11.20\TFO.FAIT.Share\E01_설치프로그램\오라클클라이언트 12c\winx64_12201_client\client\stage\Dialogs\OiDynamicXYSpreadTable\2.5.0.2.5")</f>
        <v>\\10.12.11.20\TFO.FAIT.Share\E01_설치프로그램\오라클클라이언트 12c\winx64_12201_client\client\stage\Dialogs\OiDynamicXYSpreadTable\2.5.0.2.5</v>
      </c>
    </row>
    <row r="3602" spans="1:1" x14ac:dyDescent="0.4">
      <c r="A3602" t="str">
        <f>HYPERLINK("\\10.12.11.20\TFO.FAIT.Share\E01_설치프로그램\오라클클라이언트 12c\winx64_12201_client\client\stage\Dialogs\OiDynamicXYSpreadTable\2.5.0.2.5\1")</f>
        <v>\\10.12.11.20\TFO.FAIT.Share\E01_설치프로그램\오라클클라이언트 12c\winx64_12201_client\client\stage\Dialogs\OiDynamicXYSpreadTable\2.5.0.2.5\1</v>
      </c>
    </row>
    <row r="3603" spans="1:1" x14ac:dyDescent="0.4">
      <c r="A3603" t="str">
        <f>HYPERLINK("\\10.12.11.20\TFO.FAIT.Share\E01_설치프로그램\오라클클라이언트 12c\winx64_12201_client\client\stage\Dialogs\standardDialogs\10.2.0.1.0")</f>
        <v>\\10.12.11.20\TFO.FAIT.Share\E01_설치프로그램\오라클클라이언트 12c\winx64_12201_client\client\stage\Dialogs\standardDialogs\10.2.0.1.0</v>
      </c>
    </row>
    <row r="3604" spans="1:1" x14ac:dyDescent="0.4">
      <c r="A3604" t="str">
        <f>HYPERLINK("\\10.12.11.20\TFO.FAIT.Share\E01_설치프로그램\오라클클라이언트 12c\winx64_12201_client\client\stage\Dialogs\standardDialogs\10.2.0.1.0\1")</f>
        <v>\\10.12.11.20\TFO.FAIT.Share\E01_설치프로그램\오라클클라이언트 12c\winx64_12201_client\client\stage\Dialogs\standardDialogs\10.2.0.1.0\1</v>
      </c>
    </row>
    <row r="3605" spans="1:1" x14ac:dyDescent="0.4">
      <c r="A3605" t="str">
        <f>HYPERLINK("\\10.12.11.20\TFO.FAIT.Share\E01_설치프로그램\오라클클라이언트 12c\winx64_12201_client\client\stage\Dialogs\TwoRadioStaticDynamicDialogs\2.5.0.0.27")</f>
        <v>\\10.12.11.20\TFO.FAIT.Share\E01_설치프로그램\오라클클라이언트 12c\winx64_12201_client\client\stage\Dialogs\TwoRadioStaticDynamicDialogs\2.5.0.0.27</v>
      </c>
    </row>
    <row r="3606" spans="1:1" x14ac:dyDescent="0.4">
      <c r="A3606" t="str">
        <f>HYPERLINK("\\10.12.11.20\TFO.FAIT.Share\E01_설치프로그램\오라클클라이언트 12c\winx64_12201_client\client\stage\Dialogs\TwoRadioStaticDynamicDialogs\2.5.0.0.27\1")</f>
        <v>\\10.12.11.20\TFO.FAIT.Share\E01_설치프로그램\오라클클라이언트 12c\winx64_12201_client\client\stage\Dialogs\TwoRadioStaticDynamicDialogs\2.5.0.0.27\1</v>
      </c>
    </row>
    <row r="3607" spans="1:1" x14ac:dyDescent="0.4">
      <c r="A3607" t="str">
        <f>HYPERLINK("\\10.12.11.20\TFO.FAIT.Share\E01_설치프로그램\오라클클라이언트 12c\winx64_12201_client\client\stage\ext\bin")</f>
        <v>\\10.12.11.20\TFO.FAIT.Share\E01_설치프로그램\오라클클라이언트 12c\winx64_12201_client\client\stage\ext\bin</v>
      </c>
    </row>
    <row r="3608" spans="1:1" x14ac:dyDescent="0.4">
      <c r="A3608" t="str">
        <f>HYPERLINK("\\10.12.11.20\TFO.FAIT.Share\E01_설치프로그램\오라클클라이언트 12c\winx64_12201_client\client\stage\ext\jlib")</f>
        <v>\\10.12.11.20\TFO.FAIT.Share\E01_설치프로그램\오라클클라이언트 12c\winx64_12201_client\client\stage\ext\jlib</v>
      </c>
    </row>
    <row r="3609" spans="1:1" x14ac:dyDescent="0.4">
      <c r="A3609" t="str">
        <f>HYPERLINK("\\10.12.11.20\TFO.FAIT.Share\E01_설치프로그램\오라클클라이언트 12c\winx64_12201_client\client\stage\Queries\areasQueries")</f>
        <v>\\10.12.11.20\TFO.FAIT.Share\E01_설치프로그램\오라클클라이언트 12c\winx64_12201_client\client\stage\Queries\areasQueries</v>
      </c>
    </row>
    <row r="3610" spans="1:1" x14ac:dyDescent="0.4">
      <c r="A3610" t="str">
        <f>HYPERLINK("\\10.12.11.20\TFO.FAIT.Share\E01_설치프로그램\오라클클라이언트 12c\winx64_12201_client\client\stage\Queries\ASMQueries")</f>
        <v>\\10.12.11.20\TFO.FAIT.Share\E01_설치프로그램\오라클클라이언트 12c\winx64_12201_client\client\stage\Queries\ASMQueries</v>
      </c>
    </row>
    <row r="3611" spans="1:1" x14ac:dyDescent="0.4">
      <c r="A3611" t="str">
        <f>HYPERLINK("\\10.12.11.20\TFO.FAIT.Share\E01_설치프로그램\오라클클라이언트 12c\winx64_12201_client\client\stage\Queries\ccrQueries")</f>
        <v>\\10.12.11.20\TFO.FAIT.Share\E01_설치프로그램\오라클클라이언트 12c\winx64_12201_client\client\stage\Queries\ccrQueries</v>
      </c>
    </row>
    <row r="3612" spans="1:1" x14ac:dyDescent="0.4">
      <c r="A3612" t="str">
        <f>HYPERLINK("\\10.12.11.20\TFO.FAIT.Share\E01_설치프로그램\오라클클라이언트 12c\winx64_12201_client\client\stage\Queries\cfsprereqQueries")</f>
        <v>\\10.12.11.20\TFO.FAIT.Share\E01_설치프로그램\오라클클라이언트 12c\winx64_12201_client\client\stage\Queries\cfsprereqQueries</v>
      </c>
    </row>
    <row r="3613" spans="1:1" x14ac:dyDescent="0.4">
      <c r="A3613" t="str">
        <f>HYPERLINK("\\10.12.11.20\TFO.FAIT.Share\E01_설치프로그램\오라클클라이언트 12c\winx64_12201_client\client\stage\Queries\ClusterPreinstQueries")</f>
        <v>\\10.12.11.20\TFO.FAIT.Share\E01_설치프로그램\오라클클라이언트 12c\winx64_12201_client\client\stage\Queries\ClusterPreinstQueries</v>
      </c>
    </row>
    <row r="3614" spans="1:1" x14ac:dyDescent="0.4">
      <c r="A3614" t="str">
        <f>HYPERLINK("\\10.12.11.20\TFO.FAIT.Share\E01_설치프로그램\오라클클라이언트 12c\winx64_12201_client\client\stage\Queries\ClusterQueries")</f>
        <v>\\10.12.11.20\TFO.FAIT.Share\E01_설치프로그램\오라클클라이언트 12c\winx64_12201_client\client\stage\Queries\ClusterQueries</v>
      </c>
    </row>
    <row r="3615" spans="1:1" x14ac:dyDescent="0.4">
      <c r="A3615" t="str">
        <f>HYPERLINK("\\10.12.11.20\TFO.FAIT.Share\E01_설치프로그램\오라클클라이언트 12c\winx64_12201_client\client\stage\Queries\clusterQueriesEx")</f>
        <v>\\10.12.11.20\TFO.FAIT.Share\E01_설치프로그램\오라클클라이언트 12c\winx64_12201_client\client\stage\Queries\clusterQueriesEx</v>
      </c>
    </row>
    <row r="3616" spans="1:1" x14ac:dyDescent="0.4">
      <c r="A3616" t="str">
        <f>HYPERLINK("\\10.12.11.20\TFO.FAIT.Share\E01_설치프로그램\오라클클라이언트 12c\winx64_12201_client\client\stage\Queries\dbQueries")</f>
        <v>\\10.12.11.20\TFO.FAIT.Share\E01_설치프로그램\오라클클라이언트 12c\winx64_12201_client\client\stage\Queries\dbQueries</v>
      </c>
    </row>
    <row r="3617" spans="1:1" x14ac:dyDescent="0.4">
      <c r="A3617" t="str">
        <f>HYPERLINK("\\10.12.11.20\TFO.FAIT.Share\E01_설치프로그램\오라클클라이언트 12c\winx64_12201_client\client\stage\Queries\DLLQueries")</f>
        <v>\\10.12.11.20\TFO.FAIT.Share\E01_설치프로그램\오라클클라이언트 12c\winx64_12201_client\client\stage\Queries\DLLQueries</v>
      </c>
    </row>
    <row r="3618" spans="1:1" x14ac:dyDescent="0.4">
      <c r="A3618" t="str">
        <f>HYPERLINK("\\10.12.11.20\TFO.FAIT.Share\E01_설치프로그램\오라클클라이언트 12c\winx64_12201_client\client\stage\Queries\fileQueries")</f>
        <v>\\10.12.11.20\TFO.FAIT.Share\E01_설치프로그램\오라클클라이언트 12c\winx64_12201_client\client\stage\Queries\fileQueries</v>
      </c>
    </row>
    <row r="3619" spans="1:1" x14ac:dyDescent="0.4">
      <c r="A3619" t="str">
        <f>HYPERLINK("\\10.12.11.20\TFO.FAIT.Share\E01_설치프로그램\오라클클라이언트 12c\winx64_12201_client\client\stage\Queries\generalPortQueries")</f>
        <v>\\10.12.11.20\TFO.FAIT.Share\E01_설치프로그램\오라클클라이언트 12c\winx64_12201_client\client\stage\Queries\generalPortQueries</v>
      </c>
    </row>
    <row r="3620" spans="1:1" x14ac:dyDescent="0.4">
      <c r="A3620" t="str">
        <f>HYPERLINK("\\10.12.11.20\TFO.FAIT.Share\E01_설치프로그램\오라클클라이언트 12c\winx64_12201_client\client\stage\Queries\generalQueries")</f>
        <v>\\10.12.11.20\TFO.FAIT.Share\E01_설치프로그램\오라클클라이언트 12c\winx64_12201_client\client\stage\Queries\generalQueries</v>
      </c>
    </row>
    <row r="3621" spans="1:1" x14ac:dyDescent="0.4">
      <c r="A3621" t="str">
        <f>HYPERLINK("\\10.12.11.20\TFO.FAIT.Share\E01_설치프로그램\오라클클라이언트 12c\winx64_12201_client\client\stage\Queries\globalVarQueries")</f>
        <v>\\10.12.11.20\TFO.FAIT.Share\E01_설치프로그램\오라클클라이언트 12c\winx64_12201_client\client\stage\Queries\globalVarQueries</v>
      </c>
    </row>
    <row r="3622" spans="1:1" x14ac:dyDescent="0.4">
      <c r="A3622" t="str">
        <f>HYPERLINK("\\10.12.11.20\TFO.FAIT.Share\E01_설치프로그램\오라클클라이언트 12c\winx64_12201_client\client\stage\Queries\HealthCheckQueries")</f>
        <v>\\10.12.11.20\TFO.FAIT.Share\E01_설치프로그램\오라클클라이언트 12c\winx64_12201_client\client\stage\Queries\HealthCheckQueries</v>
      </c>
    </row>
    <row r="3623" spans="1:1" x14ac:dyDescent="0.4">
      <c r="A3623" t="str">
        <f>HYPERLINK("\\10.12.11.20\TFO.FAIT.Share\E01_설치프로그램\오라클클라이언트 12c\winx64_12201_client\client\stage\Queries\MemorySizeQuery")</f>
        <v>\\10.12.11.20\TFO.FAIT.Share\E01_설치프로그램\오라클클라이언트 12c\winx64_12201_client\client\stage\Queries\MemorySizeQuery</v>
      </c>
    </row>
    <row r="3624" spans="1:1" x14ac:dyDescent="0.4">
      <c r="A3624" t="str">
        <f>HYPERLINK("\\10.12.11.20\TFO.FAIT.Share\E01_설치프로그램\오라클클라이언트 12c\winx64_12201_client\client\stage\Queries\netQueries")</f>
        <v>\\10.12.11.20\TFO.FAIT.Share\E01_설치프로그램\오라클클라이언트 12c\winx64_12201_client\client\stage\Queries\netQueries</v>
      </c>
    </row>
    <row r="3625" spans="1:1" x14ac:dyDescent="0.4">
      <c r="A3625" t="str">
        <f>HYPERLINK("\\10.12.11.20\TFO.FAIT.Share\E01_설치프로그램\오라클클라이언트 12c\winx64_12201_client\client\stage\Queries\NLSQueries")</f>
        <v>\\10.12.11.20\TFO.FAIT.Share\E01_설치프로그램\오라클클라이언트 12c\winx64_12201_client\client\stage\Queries\NLSQueries</v>
      </c>
    </row>
    <row r="3626" spans="1:1" x14ac:dyDescent="0.4">
      <c r="A3626" t="str">
        <f>HYPERLINK("\\10.12.11.20\TFO.FAIT.Share\E01_설치프로그램\오라클클라이언트 12c\winx64_12201_client\client\stage\Queries\NtServicesQueries")</f>
        <v>\\10.12.11.20\TFO.FAIT.Share\E01_설치프로그램\오라클클라이언트 12c\winx64_12201_client\client\stage\Queries\NtServicesQueries</v>
      </c>
    </row>
    <row r="3627" spans="1:1" x14ac:dyDescent="0.4">
      <c r="A3627" t="str">
        <f>HYPERLINK("\\10.12.11.20\TFO.FAIT.Share\E01_설치프로그램\오라클클라이언트 12c\winx64_12201_client\client\stage\Queries\OCAQueries")</f>
        <v>\\10.12.11.20\TFO.FAIT.Share\E01_설치프로그램\오라클클라이언트 12c\winx64_12201_client\client\stage\Queries\OCAQueries</v>
      </c>
    </row>
    <row r="3628" spans="1:1" x14ac:dyDescent="0.4">
      <c r="A3628" t="str">
        <f>HYPERLINK("\\10.12.11.20\TFO.FAIT.Share\E01_설치프로그램\오라클클라이언트 12c\winx64_12201_client\client\stage\Queries\OraBase_Queries")</f>
        <v>\\10.12.11.20\TFO.FAIT.Share\E01_설치프로그램\오라클클라이언트 12c\winx64_12201_client\client\stage\Queries\OraBase_Queries</v>
      </c>
    </row>
    <row r="3629" spans="1:1" x14ac:dyDescent="0.4">
      <c r="A3629" t="str">
        <f>HYPERLINK("\\10.12.11.20\TFO.FAIT.Share\E01_설치프로그램\오라클클라이언트 12c\winx64_12201_client\client\stage\Queries\PrerequisiteQueries")</f>
        <v>\\10.12.11.20\TFO.FAIT.Share\E01_설치프로그램\오라클클라이언트 12c\winx64_12201_client\client\stage\Queries\PrerequisiteQueries</v>
      </c>
    </row>
    <row r="3630" spans="1:1" x14ac:dyDescent="0.4">
      <c r="A3630" t="str">
        <f>HYPERLINK("\\10.12.11.20\TFO.FAIT.Share\E01_설치프로그램\오라클클라이언트 12c\winx64_12201_client\client\stage\Queries\Protocol_Queries")</f>
        <v>\\10.12.11.20\TFO.FAIT.Share\E01_설치프로그램\오라클클라이언트 12c\winx64_12201_client\client\stage\Queries\Protocol_Queries</v>
      </c>
    </row>
    <row r="3631" spans="1:1" x14ac:dyDescent="0.4">
      <c r="A3631" t="str">
        <f>HYPERLINK("\\10.12.11.20\TFO.FAIT.Share\E01_설치프로그램\오라클클라이언트 12c\winx64_12201_client\client\stage\Queries\RepositoryQueries")</f>
        <v>\\10.12.11.20\TFO.FAIT.Share\E01_설치프로그램\오라클클라이언트 12c\winx64_12201_client\client\stage\Queries\RepositoryQueries</v>
      </c>
    </row>
    <row r="3632" spans="1:1" x14ac:dyDescent="0.4">
      <c r="A3632" t="str">
        <f>HYPERLINK("\\10.12.11.20\TFO.FAIT.Share\E01_설치프로그램\오라클클라이언트 12c\winx64_12201_client\client\stage\Queries\rgsQueries")</f>
        <v>\\10.12.11.20\TFO.FAIT.Share\E01_설치프로그램\오라클클라이언트 12c\winx64_12201_client\client\stage\Queries\rgsQueries</v>
      </c>
    </row>
    <row r="3633" spans="1:1" x14ac:dyDescent="0.4">
      <c r="A3633" t="str">
        <f>HYPERLINK("\\10.12.11.20\TFO.FAIT.Share\E01_설치프로그램\오라클클라이언트 12c\winx64_12201_client\client\stage\Queries\RunningProcessQuery")</f>
        <v>\\10.12.11.20\TFO.FAIT.Share\E01_설치프로그램\오라클클라이언트 12c\winx64_12201_client\client\stage\Queries\RunningProcessQuery</v>
      </c>
    </row>
    <row r="3634" spans="1:1" x14ac:dyDescent="0.4">
      <c r="A3634" t="str">
        <f>HYPERLINK("\\10.12.11.20\TFO.FAIT.Share\E01_설치프로그램\오라클클라이언트 12c\winx64_12201_client\client\stage\Queries\SIDQueries")</f>
        <v>\\10.12.11.20\TFO.FAIT.Share\E01_설치프로그램\오라클클라이언트 12c\winx64_12201_client\client\stage\Queries\SIDQueries</v>
      </c>
    </row>
    <row r="3635" spans="1:1" x14ac:dyDescent="0.4">
      <c r="A3635" t="str">
        <f>HYPERLINK("\\10.12.11.20\TFO.FAIT.Share\E01_설치프로그램\오라클클라이언트 12c\winx64_12201_client\client\stage\Queries\SpawnQueries")</f>
        <v>\\10.12.11.20\TFO.FAIT.Share\E01_설치프로그램\오라클클라이언트 12c\winx64_12201_client\client\stage\Queries\SpawnQueries</v>
      </c>
    </row>
    <row r="3636" spans="1:1" x14ac:dyDescent="0.4">
      <c r="A3636" t="str">
        <f>HYPERLINK("\\10.12.11.20\TFO.FAIT.Share\E01_설치프로그램\오라클클라이언트 12c\winx64_12201_client\client\stage\Queries\textFileQueries")</f>
        <v>\\10.12.11.20\TFO.FAIT.Share\E01_설치프로그램\오라클클라이언트 12c\winx64_12201_client\client\stage\Queries\textFileQueries</v>
      </c>
    </row>
    <row r="3637" spans="1:1" x14ac:dyDescent="0.4">
      <c r="A3637" t="str">
        <f>HYPERLINK("\\10.12.11.20\TFO.FAIT.Share\E01_설치프로그램\오라클클라이언트 12c\winx64_12201_client\client\stage\Queries\unixQueries")</f>
        <v>\\10.12.11.20\TFO.FAIT.Share\E01_설치프로그램\오라클클라이언트 12c\winx64_12201_client\client\stage\Queries\unixQueries</v>
      </c>
    </row>
    <row r="3638" spans="1:1" x14ac:dyDescent="0.4">
      <c r="A3638" t="str">
        <f>HYPERLINK("\\10.12.11.20\TFO.FAIT.Share\E01_설치프로그램\오라클클라이언트 12c\winx64_12201_client\client\stage\Queries\UtilQueries")</f>
        <v>\\10.12.11.20\TFO.FAIT.Share\E01_설치프로그램\오라클클라이언트 12c\winx64_12201_client\client\stage\Queries\UtilQueries</v>
      </c>
    </row>
    <row r="3639" spans="1:1" x14ac:dyDescent="0.4">
      <c r="A3639" t="str">
        <f>HYPERLINK("\\10.12.11.20\TFO.FAIT.Share\E01_설치프로그램\오라클클라이언트 12c\winx64_12201_client\client\stage\Queries\w32RegQueries")</f>
        <v>\\10.12.11.20\TFO.FAIT.Share\E01_설치프로그램\오라클클라이언트 12c\winx64_12201_client\client\stage\Queries\w32RegQueries</v>
      </c>
    </row>
    <row r="3640" spans="1:1" x14ac:dyDescent="0.4">
      <c r="A3640" t="str">
        <f>HYPERLINK("\\10.12.11.20\TFO.FAIT.Share\E01_설치프로그램\오라클클라이언트 12c\winx64_12201_client\client\stage\Queries\WindowsGeneralQueries")</f>
        <v>\\10.12.11.20\TFO.FAIT.Share\E01_설치프로그램\오라클클라이언트 12c\winx64_12201_client\client\stage\Queries\WindowsGeneralQueries</v>
      </c>
    </row>
    <row r="3641" spans="1:1" x14ac:dyDescent="0.4">
      <c r="A3641" t="str">
        <f>HYPERLINK("\\10.12.11.20\TFO.FAIT.Share\E01_설치프로그램\오라클클라이언트 12c\winx64_12201_client\client\stage\Queries\WinSetAclQuery")</f>
        <v>\\10.12.11.20\TFO.FAIT.Share\E01_설치프로그램\오라클클라이언트 12c\winx64_12201_client\client\stage\Queries\WinSetAclQuery</v>
      </c>
    </row>
    <row r="3642" spans="1:1" x14ac:dyDescent="0.4">
      <c r="A3642" t="str">
        <f>HYPERLINK("\\10.12.11.20\TFO.FAIT.Share\E01_설치프로그램\오라클클라이언트 12c\winx64_12201_client\client\stage\Queries\XMLFileQueries")</f>
        <v>\\10.12.11.20\TFO.FAIT.Share\E01_설치프로그램\오라클클라이언트 12c\winx64_12201_client\client\stage\Queries\XMLFileQueries</v>
      </c>
    </row>
    <row r="3643" spans="1:1" x14ac:dyDescent="0.4">
      <c r="A3643" t="str">
        <f>HYPERLINK("\\10.12.11.20\TFO.FAIT.Share\E01_설치프로그램\오라클클라이언트 12c\winx64_12201_client\client\stage\Queries\areasQueries\10.2.0.1.0")</f>
        <v>\\10.12.11.20\TFO.FAIT.Share\E01_설치프로그램\오라클클라이언트 12c\winx64_12201_client\client\stage\Queries\areasQueries\10.2.0.1.0</v>
      </c>
    </row>
    <row r="3644" spans="1:1" x14ac:dyDescent="0.4">
      <c r="A3644" t="str">
        <f>HYPERLINK("\\10.12.11.20\TFO.FAIT.Share\E01_설치프로그램\오라클클라이언트 12c\winx64_12201_client\client\stage\Queries\areasQueries\10.2.0.1.0\1")</f>
        <v>\\10.12.11.20\TFO.FAIT.Share\E01_설치프로그램\오라클클라이언트 12c\winx64_12201_client\client\stage\Queries\areasQueries\10.2.0.1.0\1</v>
      </c>
    </row>
    <row r="3645" spans="1:1" x14ac:dyDescent="0.4">
      <c r="A3645" t="str">
        <f>HYPERLINK("\\10.12.11.20\TFO.FAIT.Share\E01_설치프로그램\오라클클라이언트 12c\winx64_12201_client\client\stage\Queries\ASMQueries\12.2.0.1.0")</f>
        <v>\\10.12.11.20\TFO.FAIT.Share\E01_설치프로그램\오라클클라이언트 12c\winx64_12201_client\client\stage\Queries\ASMQueries\12.2.0.1.0</v>
      </c>
    </row>
    <row r="3646" spans="1:1" x14ac:dyDescent="0.4">
      <c r="A3646" t="str">
        <f>HYPERLINK("\\10.12.11.20\TFO.FAIT.Share\E01_설치프로그램\오라클클라이언트 12c\winx64_12201_client\client\stage\Queries\ASMQueries\12.2.0.1.0\1")</f>
        <v>\\10.12.11.20\TFO.FAIT.Share\E01_설치프로그램\오라클클라이언트 12c\winx64_12201_client\client\stage\Queries\ASMQueries\12.2.0.1.0\1</v>
      </c>
    </row>
    <row r="3647" spans="1:1" x14ac:dyDescent="0.4">
      <c r="A3647" t="str">
        <f>HYPERLINK("\\10.12.11.20\TFO.FAIT.Share\E01_설치프로그램\오라클클라이언트 12c\winx64_12201_client\client\stage\Queries\ccrQueries\10.3.0.1.0")</f>
        <v>\\10.12.11.20\TFO.FAIT.Share\E01_설치프로그램\오라클클라이언트 12c\winx64_12201_client\client\stage\Queries\ccrQueries\10.3.0.1.0</v>
      </c>
    </row>
    <row r="3648" spans="1:1" x14ac:dyDescent="0.4">
      <c r="A3648" t="str">
        <f>HYPERLINK("\\10.12.11.20\TFO.FAIT.Share\E01_설치프로그램\오라클클라이언트 12c\winx64_12201_client\client\stage\Queries\ccrQueries\10.3.0.1.0\1")</f>
        <v>\\10.12.11.20\TFO.FAIT.Share\E01_설치프로그램\오라클클라이언트 12c\winx64_12201_client\client\stage\Queries\ccrQueries\10.3.0.1.0\1</v>
      </c>
    </row>
    <row r="3649" spans="1:1" x14ac:dyDescent="0.4">
      <c r="A3649" t="str">
        <f>HYPERLINK("\\10.12.11.20\TFO.FAIT.Share\E01_설치프로그램\오라클클라이언트 12c\winx64_12201_client\client\stage\Queries\cfsprereqQueries\10.2.0.2.0")</f>
        <v>\\10.12.11.20\TFO.FAIT.Share\E01_설치프로그램\오라클클라이언트 12c\winx64_12201_client\client\stage\Queries\cfsprereqQueries\10.2.0.2.0</v>
      </c>
    </row>
    <row r="3650" spans="1:1" x14ac:dyDescent="0.4">
      <c r="A3650" t="str">
        <f>HYPERLINK("\\10.12.11.20\TFO.FAIT.Share\E01_설치프로그램\오라클클라이언트 12c\winx64_12201_client\client\stage\Queries\cfsprereqQueries\10.2.0.2.0\1")</f>
        <v>\\10.12.11.20\TFO.FAIT.Share\E01_설치프로그램\오라클클라이언트 12c\winx64_12201_client\client\stage\Queries\cfsprereqQueries\10.2.0.2.0\1</v>
      </c>
    </row>
    <row r="3651" spans="1:1" x14ac:dyDescent="0.4">
      <c r="A3651" t="str">
        <f>HYPERLINK("\\10.12.11.20\TFO.FAIT.Share\E01_설치프로그램\오라클클라이언트 12c\winx64_12201_client\client\stage\Queries\ClusterPreinstQueries\1.2.1")</f>
        <v>\\10.12.11.20\TFO.FAIT.Share\E01_설치프로그램\오라클클라이언트 12c\winx64_12201_client\client\stage\Queries\ClusterPreinstQueries\1.2.1</v>
      </c>
    </row>
    <row r="3652" spans="1:1" x14ac:dyDescent="0.4">
      <c r="A3652" t="str">
        <f>HYPERLINK("\\10.12.11.20\TFO.FAIT.Share\E01_설치프로그램\오라클클라이언트 12c\winx64_12201_client\client\stage\Queries\ClusterPreinstQueries\1.2.1\1")</f>
        <v>\\10.12.11.20\TFO.FAIT.Share\E01_설치프로그램\오라클클라이언트 12c\winx64_12201_client\client\stage\Queries\ClusterPreinstQueries\1.2.1\1</v>
      </c>
    </row>
    <row r="3653" spans="1:1" x14ac:dyDescent="0.4">
      <c r="A3653" t="str">
        <f>HYPERLINK("\\10.12.11.20\TFO.FAIT.Share\E01_설치프로그램\오라클클라이언트 12c\winx64_12201_client\client\stage\Queries\ClusterQueries\12.2.0.1.0")</f>
        <v>\\10.12.11.20\TFO.FAIT.Share\E01_설치프로그램\오라클클라이언트 12c\winx64_12201_client\client\stage\Queries\ClusterQueries\12.2.0.1.0</v>
      </c>
    </row>
    <row r="3654" spans="1:1" x14ac:dyDescent="0.4">
      <c r="A3654" t="str">
        <f>HYPERLINK("\\10.12.11.20\TFO.FAIT.Share\E01_설치프로그램\오라클클라이언트 12c\winx64_12201_client\client\stage\Queries\ClusterQueries\12.2.0.1.0\1")</f>
        <v>\\10.12.11.20\TFO.FAIT.Share\E01_설치프로그램\오라클클라이언트 12c\winx64_12201_client\client\stage\Queries\ClusterQueries\12.2.0.1.0\1</v>
      </c>
    </row>
    <row r="3655" spans="1:1" x14ac:dyDescent="0.4">
      <c r="A3655" t="str">
        <f>HYPERLINK("\\10.12.11.20\TFO.FAIT.Share\E01_설치프로그램\오라클클라이언트 12c\winx64_12201_client\client\stage\Queries\clusterQueriesEx\10.2.0.1.0")</f>
        <v>\\10.12.11.20\TFO.FAIT.Share\E01_설치프로그램\오라클클라이언트 12c\winx64_12201_client\client\stage\Queries\clusterQueriesEx\10.2.0.1.0</v>
      </c>
    </row>
    <row r="3656" spans="1:1" x14ac:dyDescent="0.4">
      <c r="A3656" t="str">
        <f>HYPERLINK("\\10.12.11.20\TFO.FAIT.Share\E01_설치프로그램\오라클클라이언트 12c\winx64_12201_client\client\stage\Queries\clusterQueriesEx\10.2.0.1.0\1")</f>
        <v>\\10.12.11.20\TFO.FAIT.Share\E01_설치프로그램\오라클클라이언트 12c\winx64_12201_client\client\stage\Queries\clusterQueriesEx\10.2.0.1.0\1</v>
      </c>
    </row>
    <row r="3657" spans="1:1" x14ac:dyDescent="0.4">
      <c r="A3657" t="str">
        <f>HYPERLINK("\\10.12.11.20\TFO.FAIT.Share\E01_설치프로그램\오라클클라이언트 12c\winx64_12201_client\client\stage\Queries\dbQueries\10.1.0.2.0")</f>
        <v>\\10.12.11.20\TFO.FAIT.Share\E01_설치프로그램\오라클클라이언트 12c\winx64_12201_client\client\stage\Queries\dbQueries\10.1.0.2.0</v>
      </c>
    </row>
    <row r="3658" spans="1:1" x14ac:dyDescent="0.4">
      <c r="A3658" t="str">
        <f>HYPERLINK("\\10.12.11.20\TFO.FAIT.Share\E01_설치프로그램\오라클클라이언트 12c\winx64_12201_client\client\stage\Queries\dbQueries\10.1.0.2.0\1")</f>
        <v>\\10.12.11.20\TFO.FAIT.Share\E01_설치프로그램\오라클클라이언트 12c\winx64_12201_client\client\stage\Queries\dbQueries\10.1.0.2.0\1</v>
      </c>
    </row>
    <row r="3659" spans="1:1" x14ac:dyDescent="0.4">
      <c r="A3659" t="str">
        <f>HYPERLINK("\\10.12.11.20\TFO.FAIT.Share\E01_설치프로그램\오라클클라이언트 12c\winx64_12201_client\client\stage\Queries\DLLQueries\1.1")</f>
        <v>\\10.12.11.20\TFO.FAIT.Share\E01_설치프로그램\오라클클라이언트 12c\winx64_12201_client\client\stage\Queries\DLLQueries\1.1</v>
      </c>
    </row>
    <row r="3660" spans="1:1" x14ac:dyDescent="0.4">
      <c r="A3660" t="str">
        <f>HYPERLINK("\\10.12.11.20\TFO.FAIT.Share\E01_설치프로그램\오라클클라이언트 12c\winx64_12201_client\client\stage\Queries\DLLQueries\1.1\1")</f>
        <v>\\10.12.11.20\TFO.FAIT.Share\E01_설치프로그램\오라클클라이언트 12c\winx64_12201_client\client\stage\Queries\DLLQueries\1.1\1</v>
      </c>
    </row>
    <row r="3661" spans="1:1" x14ac:dyDescent="0.4">
      <c r="A3661" t="str">
        <f>HYPERLINK("\\10.12.11.20\TFO.FAIT.Share\E01_설치프로그램\오라클클라이언트 12c\winx64_12201_client\client\stage\Queries\fileQueries\10.1.0.3.0")</f>
        <v>\\10.12.11.20\TFO.FAIT.Share\E01_설치프로그램\오라클클라이언트 12c\winx64_12201_client\client\stage\Queries\fileQueries\10.1.0.3.0</v>
      </c>
    </row>
    <row r="3662" spans="1:1" x14ac:dyDescent="0.4">
      <c r="A3662" t="str">
        <f>HYPERLINK("\\10.12.11.20\TFO.FAIT.Share\E01_설치프로그램\오라클클라이언트 12c\winx64_12201_client\client\stage\Queries\fileQueries\10.1.0.3.0\1")</f>
        <v>\\10.12.11.20\TFO.FAIT.Share\E01_설치프로그램\오라클클라이언트 12c\winx64_12201_client\client\stage\Queries\fileQueries\10.1.0.3.0\1</v>
      </c>
    </row>
    <row r="3663" spans="1:1" x14ac:dyDescent="0.4">
      <c r="A3663" t="str">
        <f>HYPERLINK("\\10.12.11.20\TFO.FAIT.Share\E01_설치프로그램\오라클클라이언트 12c\winx64_12201_client\client\stage\Queries\generalPortQueries\2.1.0.19.8")</f>
        <v>\\10.12.11.20\TFO.FAIT.Share\E01_설치프로그램\오라클클라이언트 12c\winx64_12201_client\client\stage\Queries\generalPortQueries\2.1.0.19.8</v>
      </c>
    </row>
    <row r="3664" spans="1:1" x14ac:dyDescent="0.4">
      <c r="A3664" t="str">
        <f>HYPERLINK("\\10.12.11.20\TFO.FAIT.Share\E01_설치프로그램\오라클클라이언트 12c\winx64_12201_client\client\stage\Queries\generalPortQueries\2.1.0.19.8\1")</f>
        <v>\\10.12.11.20\TFO.FAIT.Share\E01_설치프로그램\오라클클라이언트 12c\winx64_12201_client\client\stage\Queries\generalPortQueries\2.1.0.19.8\1</v>
      </c>
    </row>
    <row r="3665" spans="1:1" x14ac:dyDescent="0.4">
      <c r="A3665" t="str">
        <f>HYPERLINK("\\10.12.11.20\TFO.FAIT.Share\E01_설치프로그램\오라클클라이언트 12c\winx64_12201_client\client\stage\Queries\generalQueries\10.2.0.2.1")</f>
        <v>\\10.12.11.20\TFO.FAIT.Share\E01_설치프로그램\오라클클라이언트 12c\winx64_12201_client\client\stage\Queries\generalQueries\10.2.0.2.1</v>
      </c>
    </row>
    <row r="3666" spans="1:1" x14ac:dyDescent="0.4">
      <c r="A3666" t="str">
        <f>HYPERLINK("\\10.12.11.20\TFO.FAIT.Share\E01_설치프로그램\오라클클라이언트 12c\winx64_12201_client\client\stage\Queries\generalQueries\10.2.0.2.1\1")</f>
        <v>\\10.12.11.20\TFO.FAIT.Share\E01_설치프로그램\오라클클라이언트 12c\winx64_12201_client\client\stage\Queries\generalQueries\10.2.0.2.1\1</v>
      </c>
    </row>
    <row r="3667" spans="1:1" x14ac:dyDescent="0.4">
      <c r="A3667" t="str">
        <f>HYPERLINK("\\10.12.11.20\TFO.FAIT.Share\E01_설치프로그램\오라클클라이언트 12c\winx64_12201_client\client\stage\Queries\globalVarQueries\12.2.0.1.0")</f>
        <v>\\10.12.11.20\TFO.FAIT.Share\E01_설치프로그램\오라클클라이언트 12c\winx64_12201_client\client\stage\Queries\globalVarQueries\12.2.0.1.0</v>
      </c>
    </row>
    <row r="3668" spans="1:1" x14ac:dyDescent="0.4">
      <c r="A3668" t="str">
        <f>HYPERLINK("\\10.12.11.20\TFO.FAIT.Share\E01_설치프로그램\오라클클라이언트 12c\winx64_12201_client\client\stage\Queries\globalVarQueries\12.2.0.1.0\1")</f>
        <v>\\10.12.11.20\TFO.FAIT.Share\E01_설치프로그램\오라클클라이언트 12c\winx64_12201_client\client\stage\Queries\globalVarQueries\12.2.0.1.0\1</v>
      </c>
    </row>
    <row r="3669" spans="1:1" x14ac:dyDescent="0.4">
      <c r="A3669" t="str">
        <f>HYPERLINK("\\10.12.11.20\TFO.FAIT.Share\E01_설치프로그램\오라클클라이언트 12c\winx64_12201_client\client\stage\Queries\HealthCheckQueries\12.2.0.1.0")</f>
        <v>\\10.12.11.20\TFO.FAIT.Share\E01_설치프로그램\오라클클라이언트 12c\winx64_12201_client\client\stage\Queries\HealthCheckQueries\12.2.0.1.0</v>
      </c>
    </row>
    <row r="3670" spans="1:1" x14ac:dyDescent="0.4">
      <c r="A3670" t="str">
        <f>HYPERLINK("\\10.12.11.20\TFO.FAIT.Share\E01_설치프로그램\오라클클라이언트 12c\winx64_12201_client\client\stage\Queries\HealthCheckQueries\12.2.0.1.0\1")</f>
        <v>\\10.12.11.20\TFO.FAIT.Share\E01_설치프로그램\오라클클라이언트 12c\winx64_12201_client\client\stage\Queries\HealthCheckQueries\12.2.0.1.0\1</v>
      </c>
    </row>
    <row r="3671" spans="1:1" x14ac:dyDescent="0.4">
      <c r="A3671" t="str">
        <f>HYPERLINK("\\10.12.11.20\TFO.FAIT.Share\E01_설치프로그램\오라클클라이언트 12c\winx64_12201_client\client\stage\Queries\MemorySizeQuery\1.2.8.0.6")</f>
        <v>\\10.12.11.20\TFO.FAIT.Share\E01_설치프로그램\오라클클라이언트 12c\winx64_12201_client\client\stage\Queries\MemorySizeQuery\1.2.8.0.6</v>
      </c>
    </row>
    <row r="3672" spans="1:1" x14ac:dyDescent="0.4">
      <c r="A3672" t="str">
        <f>HYPERLINK("\\10.12.11.20\TFO.FAIT.Share\E01_설치프로그램\오라클클라이언트 12c\winx64_12201_client\client\stage\Queries\MemorySizeQuery\1.2.8.0.6\1")</f>
        <v>\\10.12.11.20\TFO.FAIT.Share\E01_설치프로그램\오라클클라이언트 12c\winx64_12201_client\client\stage\Queries\MemorySizeQuery\1.2.8.0.6\1</v>
      </c>
    </row>
    <row r="3673" spans="1:1" x14ac:dyDescent="0.4">
      <c r="A3673" t="str">
        <f>HYPERLINK("\\10.12.11.20\TFO.FAIT.Share\E01_설치프로그램\오라클클라이언트 12c\winx64_12201_client\client\stage\Queries\netQueries\10.2.0.2.0")</f>
        <v>\\10.12.11.20\TFO.FAIT.Share\E01_설치프로그램\오라클클라이언트 12c\winx64_12201_client\client\stage\Queries\netQueries\10.2.0.2.0</v>
      </c>
    </row>
    <row r="3674" spans="1:1" x14ac:dyDescent="0.4">
      <c r="A3674" t="str">
        <f>HYPERLINK("\\10.12.11.20\TFO.FAIT.Share\E01_설치프로그램\오라클클라이언트 12c\winx64_12201_client\client\stage\Queries\netQueries\10.2.0.2.0\1")</f>
        <v>\\10.12.11.20\TFO.FAIT.Share\E01_설치프로그램\오라클클라이언트 12c\winx64_12201_client\client\stage\Queries\netQueries\10.2.0.2.0\1</v>
      </c>
    </row>
    <row r="3675" spans="1:1" x14ac:dyDescent="0.4">
      <c r="A3675" t="str">
        <f>HYPERLINK("\\10.12.11.20\TFO.FAIT.Share\E01_설치프로그램\오라클클라이언트 12c\winx64_12201_client\client\stage\Queries\NLSQueries\12.2.0.1.0")</f>
        <v>\\10.12.11.20\TFO.FAIT.Share\E01_설치프로그램\오라클클라이언트 12c\winx64_12201_client\client\stage\Queries\NLSQueries\12.2.0.1.0</v>
      </c>
    </row>
    <row r="3676" spans="1:1" x14ac:dyDescent="0.4">
      <c r="A3676" t="str">
        <f>HYPERLINK("\\10.12.11.20\TFO.FAIT.Share\E01_설치프로그램\오라클클라이언트 12c\winx64_12201_client\client\stage\Queries\NLSQueries\12.2.0.1.0\1")</f>
        <v>\\10.12.11.20\TFO.FAIT.Share\E01_설치프로그램\오라클클라이언트 12c\winx64_12201_client\client\stage\Queries\NLSQueries\12.2.0.1.0\1</v>
      </c>
    </row>
    <row r="3677" spans="1:1" x14ac:dyDescent="0.4">
      <c r="A3677" t="str">
        <f>HYPERLINK("\\10.12.11.20\TFO.FAIT.Share\E01_설치프로그램\오라클클라이언트 12c\winx64_12201_client\client\stage\Queries\NtServicesQueries\10.2.0.3.0")</f>
        <v>\\10.12.11.20\TFO.FAIT.Share\E01_설치프로그램\오라클클라이언트 12c\winx64_12201_client\client\stage\Queries\NtServicesQueries\10.2.0.3.0</v>
      </c>
    </row>
    <row r="3678" spans="1:1" x14ac:dyDescent="0.4">
      <c r="A3678" t="str">
        <f>HYPERLINK("\\10.12.11.20\TFO.FAIT.Share\E01_설치프로그램\오라클클라이언트 12c\winx64_12201_client\client\stage\Queries\NtServicesQueries\10.2.0.3.0\1")</f>
        <v>\\10.12.11.20\TFO.FAIT.Share\E01_설치프로그램\오라클클라이언트 12c\winx64_12201_client\client\stage\Queries\NtServicesQueries\10.2.0.3.0\1</v>
      </c>
    </row>
    <row r="3679" spans="1:1" x14ac:dyDescent="0.4">
      <c r="A3679" t="str">
        <f>HYPERLINK("\\10.12.11.20\TFO.FAIT.Share\E01_설치프로그램\오라클클라이언트 12c\winx64_12201_client\client\stage\Queries\OCAQueries\1.0.1")</f>
        <v>\\10.12.11.20\TFO.FAIT.Share\E01_설치프로그램\오라클클라이언트 12c\winx64_12201_client\client\stage\Queries\OCAQueries\1.0.1</v>
      </c>
    </row>
    <row r="3680" spans="1:1" x14ac:dyDescent="0.4">
      <c r="A3680" t="str">
        <f>HYPERLINK("\\10.12.11.20\TFO.FAIT.Share\E01_설치프로그램\오라클클라이언트 12c\winx64_12201_client\client\stage\Queries\OCAQueries\1.0.1\1")</f>
        <v>\\10.12.11.20\TFO.FAIT.Share\E01_설치프로그램\오라클클라이언트 12c\winx64_12201_client\client\stage\Queries\OCAQueries\1.0.1\1</v>
      </c>
    </row>
    <row r="3681" spans="1:1" x14ac:dyDescent="0.4">
      <c r="A3681" t="str">
        <f>HYPERLINK("\\10.12.11.20\TFO.FAIT.Share\E01_설치프로그램\오라클클라이언트 12c\winx64_12201_client\client\stage\Queries\OraBase_Queries\1.2.1")</f>
        <v>\\10.12.11.20\TFO.FAIT.Share\E01_설치프로그램\오라클클라이언트 12c\winx64_12201_client\client\stage\Queries\OraBase_Queries\1.2.1</v>
      </c>
    </row>
    <row r="3682" spans="1:1" x14ac:dyDescent="0.4">
      <c r="A3682" t="str">
        <f>HYPERLINK("\\10.12.11.20\TFO.FAIT.Share\E01_설치프로그램\오라클클라이언트 12c\winx64_12201_client\client\stage\Queries\OraBase_Queries\1.2.1\1")</f>
        <v>\\10.12.11.20\TFO.FAIT.Share\E01_설치프로그램\오라클클라이언트 12c\winx64_12201_client\client\stage\Queries\OraBase_Queries\1.2.1\1</v>
      </c>
    </row>
    <row r="3683" spans="1:1" x14ac:dyDescent="0.4">
      <c r="A3683" t="str">
        <f>HYPERLINK("\\10.12.11.20\TFO.FAIT.Share\E01_설치프로그램\오라클클라이언트 12c\winx64_12201_client\client\stage\Queries\PrerequisiteQueries\1.1.12")</f>
        <v>\\10.12.11.20\TFO.FAIT.Share\E01_설치프로그램\오라클클라이언트 12c\winx64_12201_client\client\stage\Queries\PrerequisiteQueries\1.1.12</v>
      </c>
    </row>
    <row r="3684" spans="1:1" x14ac:dyDescent="0.4">
      <c r="A3684" t="str">
        <f>HYPERLINK("\\10.12.11.20\TFO.FAIT.Share\E01_설치프로그램\오라클클라이언트 12c\winx64_12201_client\client\stage\Queries\PrerequisiteQueries\1.1.12\1")</f>
        <v>\\10.12.11.20\TFO.FAIT.Share\E01_설치프로그램\오라클클라이언트 12c\winx64_12201_client\client\stage\Queries\PrerequisiteQueries\1.1.12\1</v>
      </c>
    </row>
    <row r="3685" spans="1:1" x14ac:dyDescent="0.4">
      <c r="A3685" t="str">
        <f>HYPERLINK("\\10.12.11.20\TFO.FAIT.Share\E01_설치프로그램\오라클클라이언트 12c\winx64_12201_client\client\stage\Queries\Protocol_Queries\1.1.4")</f>
        <v>\\10.12.11.20\TFO.FAIT.Share\E01_설치프로그램\오라클클라이언트 12c\winx64_12201_client\client\stage\Queries\Protocol_Queries\1.1.4</v>
      </c>
    </row>
    <row r="3686" spans="1:1" x14ac:dyDescent="0.4">
      <c r="A3686" t="str">
        <f>HYPERLINK("\\10.12.11.20\TFO.FAIT.Share\E01_설치프로그램\오라클클라이언트 12c\winx64_12201_client\client\stage\Queries\Protocol_Queries\1.1.4\1")</f>
        <v>\\10.12.11.20\TFO.FAIT.Share\E01_설치프로그램\오라클클라이언트 12c\winx64_12201_client\client\stage\Queries\Protocol_Queries\1.1.4\1</v>
      </c>
    </row>
    <row r="3687" spans="1:1" x14ac:dyDescent="0.4">
      <c r="A3687" t="str">
        <f>HYPERLINK("\\10.12.11.20\TFO.FAIT.Share\E01_설치프로그램\오라클클라이언트 12c\winx64_12201_client\client\stage\Queries\RepositoryQueries\3.0.0.2.17")</f>
        <v>\\10.12.11.20\TFO.FAIT.Share\E01_설치프로그램\오라클클라이언트 12c\winx64_12201_client\client\stage\Queries\RepositoryQueries\3.0.0.2.17</v>
      </c>
    </row>
    <row r="3688" spans="1:1" x14ac:dyDescent="0.4">
      <c r="A3688" t="str">
        <f>HYPERLINK("\\10.12.11.20\TFO.FAIT.Share\E01_설치프로그램\오라클클라이언트 12c\winx64_12201_client\client\stage\Queries\RepositoryQueries\3.0.0.2.17\1")</f>
        <v>\\10.12.11.20\TFO.FAIT.Share\E01_설치프로그램\오라클클라이언트 12c\winx64_12201_client\client\stage\Queries\RepositoryQueries\3.0.0.2.17\1</v>
      </c>
    </row>
    <row r="3689" spans="1:1" x14ac:dyDescent="0.4">
      <c r="A3689" t="str">
        <f>HYPERLINK("\\10.12.11.20\TFO.FAIT.Share\E01_설치프로그램\오라클클라이언트 12c\winx64_12201_client\client\stage\Queries\rgsQueries\10.1.0.3.0")</f>
        <v>\\10.12.11.20\TFO.FAIT.Share\E01_설치프로그램\오라클클라이언트 12c\winx64_12201_client\client\stage\Queries\rgsQueries\10.1.0.3.0</v>
      </c>
    </row>
    <row r="3690" spans="1:1" x14ac:dyDescent="0.4">
      <c r="A3690" t="str">
        <f>HYPERLINK("\\10.12.11.20\TFO.FAIT.Share\E01_설치프로그램\오라클클라이언트 12c\winx64_12201_client\client\stage\Queries\rgsQueries\10.1.0.3.0\1")</f>
        <v>\\10.12.11.20\TFO.FAIT.Share\E01_설치프로그램\오라클클라이언트 12c\winx64_12201_client\client\stage\Queries\rgsQueries\10.1.0.3.0\1</v>
      </c>
    </row>
    <row r="3691" spans="1:1" x14ac:dyDescent="0.4">
      <c r="A3691" t="str">
        <f>HYPERLINK("\\10.12.11.20\TFO.FAIT.Share\E01_설치프로그램\오라클클라이언트 12c\winx64_12201_client\client\stage\Queries\RunningProcessQuery\12.2.0.1.0")</f>
        <v>\\10.12.11.20\TFO.FAIT.Share\E01_설치프로그램\오라클클라이언트 12c\winx64_12201_client\client\stage\Queries\RunningProcessQuery\12.2.0.1.0</v>
      </c>
    </row>
    <row r="3692" spans="1:1" x14ac:dyDescent="0.4">
      <c r="A3692" t="str">
        <f>HYPERLINK("\\10.12.11.20\TFO.FAIT.Share\E01_설치프로그램\오라클클라이언트 12c\winx64_12201_client\client\stage\Queries\RunningProcessQuery\12.2.0.1.0\1")</f>
        <v>\\10.12.11.20\TFO.FAIT.Share\E01_설치프로그램\오라클클라이언트 12c\winx64_12201_client\client\stage\Queries\RunningProcessQuery\12.2.0.1.0\1</v>
      </c>
    </row>
    <row r="3693" spans="1:1" x14ac:dyDescent="0.4">
      <c r="A3693" t="str">
        <f>HYPERLINK("\\10.12.11.20\TFO.FAIT.Share\E01_설치프로그램\오라클클라이언트 12c\winx64_12201_client\client\stage\Queries\SIDQueries\1.2.7")</f>
        <v>\\10.12.11.20\TFO.FAIT.Share\E01_설치프로그램\오라클클라이언트 12c\winx64_12201_client\client\stage\Queries\SIDQueries\1.2.7</v>
      </c>
    </row>
    <row r="3694" spans="1:1" x14ac:dyDescent="0.4">
      <c r="A3694" t="str">
        <f>HYPERLINK("\\10.12.11.20\TFO.FAIT.Share\E01_설치프로그램\오라클클라이언트 12c\winx64_12201_client\client\stage\Queries\SIDQueries\1.2.7\1")</f>
        <v>\\10.12.11.20\TFO.FAIT.Share\E01_설치프로그램\오라클클라이언트 12c\winx64_12201_client\client\stage\Queries\SIDQueries\1.2.7\1</v>
      </c>
    </row>
    <row r="3695" spans="1:1" x14ac:dyDescent="0.4">
      <c r="A3695" t="str">
        <f>HYPERLINK("\\10.12.11.20\TFO.FAIT.Share\E01_설치프로그램\오라클클라이언트 12c\winx64_12201_client\client\stage\Queries\SpawnQueries\1.1.4")</f>
        <v>\\10.12.11.20\TFO.FAIT.Share\E01_설치프로그램\오라클클라이언트 12c\winx64_12201_client\client\stage\Queries\SpawnQueries\1.1.4</v>
      </c>
    </row>
    <row r="3696" spans="1:1" x14ac:dyDescent="0.4">
      <c r="A3696" t="str">
        <f>HYPERLINK("\\10.12.11.20\TFO.FAIT.Share\E01_설치프로그램\오라클클라이언트 12c\winx64_12201_client\client\stage\Queries\SpawnQueries\1.1.4\1")</f>
        <v>\\10.12.11.20\TFO.FAIT.Share\E01_설치프로그램\오라클클라이언트 12c\winx64_12201_client\client\stage\Queries\SpawnQueries\1.1.4\1</v>
      </c>
    </row>
    <row r="3697" spans="1:1" x14ac:dyDescent="0.4">
      <c r="A3697" t="str">
        <f>HYPERLINK("\\10.12.11.20\TFO.FAIT.Share\E01_설치프로그램\오라클클라이언트 12c\winx64_12201_client\client\stage\Queries\textFileQueries\2.1.0.4.0")</f>
        <v>\\10.12.11.20\TFO.FAIT.Share\E01_설치프로그램\오라클클라이언트 12c\winx64_12201_client\client\stage\Queries\textFileQueries\2.1.0.4.0</v>
      </c>
    </row>
    <row r="3698" spans="1:1" x14ac:dyDescent="0.4">
      <c r="A3698" t="str">
        <f>HYPERLINK("\\10.12.11.20\TFO.FAIT.Share\E01_설치프로그램\오라클클라이언트 12c\winx64_12201_client\client\stage\Queries\textFileQueries\2.1.0.4.0\1")</f>
        <v>\\10.12.11.20\TFO.FAIT.Share\E01_설치프로그램\오라클클라이언트 12c\winx64_12201_client\client\stage\Queries\textFileQueries\2.1.0.4.0\1</v>
      </c>
    </row>
    <row r="3699" spans="1:1" x14ac:dyDescent="0.4">
      <c r="A3699" t="str">
        <f>HYPERLINK("\\10.12.11.20\TFO.FAIT.Share\E01_설치프로그램\오라클클라이언트 12c\winx64_12201_client\client\stage\Queries\unixQueries\10.1.0.2.0")</f>
        <v>\\10.12.11.20\TFO.FAIT.Share\E01_설치프로그램\오라클클라이언트 12c\winx64_12201_client\client\stage\Queries\unixQueries\10.1.0.2.0</v>
      </c>
    </row>
    <row r="3700" spans="1:1" x14ac:dyDescent="0.4">
      <c r="A3700" t="str">
        <f>HYPERLINK("\\10.12.11.20\TFO.FAIT.Share\E01_설치프로그램\오라클클라이언트 12c\winx64_12201_client\client\stage\Queries\unixQueries\10.1.0.2.0\1")</f>
        <v>\\10.12.11.20\TFO.FAIT.Share\E01_설치프로그램\오라클클라이언트 12c\winx64_12201_client\client\stage\Queries\unixQueries\10.1.0.2.0\1</v>
      </c>
    </row>
    <row r="3701" spans="1:1" x14ac:dyDescent="0.4">
      <c r="A3701" t="str">
        <f>HYPERLINK("\\10.12.11.20\TFO.FAIT.Share\E01_설치프로그램\오라클클라이언트 12c\winx64_12201_client\client\stage\Queries\UtilQueries\12.2.0.1.0")</f>
        <v>\\10.12.11.20\TFO.FAIT.Share\E01_설치프로그램\오라클클라이언트 12c\winx64_12201_client\client\stage\Queries\UtilQueries\12.2.0.1.0</v>
      </c>
    </row>
    <row r="3702" spans="1:1" x14ac:dyDescent="0.4">
      <c r="A3702" t="str">
        <f>HYPERLINK("\\10.12.11.20\TFO.FAIT.Share\E01_설치프로그램\오라클클라이언트 12c\winx64_12201_client\client\stage\Queries\UtilQueries\12.2.0.1.0\1")</f>
        <v>\\10.12.11.20\TFO.FAIT.Share\E01_설치프로그램\오라클클라이언트 12c\winx64_12201_client\client\stage\Queries\UtilQueries\12.2.0.1.0\1</v>
      </c>
    </row>
    <row r="3703" spans="1:1" x14ac:dyDescent="0.4">
      <c r="A3703" t="str">
        <f>HYPERLINK("\\10.12.11.20\TFO.FAIT.Share\E01_설치프로그램\오라클클라이언트 12c\winx64_12201_client\client\stage\Queries\w32RegQueries\10.2.0.1.0")</f>
        <v>\\10.12.11.20\TFO.FAIT.Share\E01_설치프로그램\오라클클라이언트 12c\winx64_12201_client\client\stage\Queries\w32RegQueries\10.2.0.1.0</v>
      </c>
    </row>
    <row r="3704" spans="1:1" x14ac:dyDescent="0.4">
      <c r="A3704" t="str">
        <f>HYPERLINK("\\10.12.11.20\TFO.FAIT.Share\E01_설치프로그램\오라클클라이언트 12c\winx64_12201_client\client\stage\Queries\w32RegQueries\10.2.0.1.0\1")</f>
        <v>\\10.12.11.20\TFO.FAIT.Share\E01_설치프로그램\오라클클라이언트 12c\winx64_12201_client\client\stage\Queries\w32RegQueries\10.2.0.1.0\1</v>
      </c>
    </row>
    <row r="3705" spans="1:1" x14ac:dyDescent="0.4">
      <c r="A3705" t="str">
        <f>HYPERLINK("\\10.12.11.20\TFO.FAIT.Share\E01_설치프로그램\오라클클라이언트 12c\winx64_12201_client\client\stage\Queries\WindowsGeneralQueries\10.2.0.1.0")</f>
        <v>\\10.12.11.20\TFO.FAIT.Share\E01_설치프로그램\오라클클라이언트 12c\winx64_12201_client\client\stage\Queries\WindowsGeneralQueries\10.2.0.1.0</v>
      </c>
    </row>
    <row r="3706" spans="1:1" x14ac:dyDescent="0.4">
      <c r="A3706" t="str">
        <f>HYPERLINK("\\10.12.11.20\TFO.FAIT.Share\E01_설치프로그램\오라클클라이언트 12c\winx64_12201_client\client\stage\Queries\WindowsGeneralQueries\10.2.0.1.0\1")</f>
        <v>\\10.12.11.20\TFO.FAIT.Share\E01_설치프로그램\오라클클라이언트 12c\winx64_12201_client\client\stage\Queries\WindowsGeneralQueries\10.2.0.1.0\1</v>
      </c>
    </row>
    <row r="3707" spans="1:1" x14ac:dyDescent="0.4">
      <c r="A3707" t="str">
        <f>HYPERLINK("\\10.12.11.20\TFO.FAIT.Share\E01_설치프로그램\오라클클라이언트 12c\winx64_12201_client\client\stage\Queries\WinSetAclQuery\1.0.7")</f>
        <v>\\10.12.11.20\TFO.FAIT.Share\E01_설치프로그램\오라클클라이언트 12c\winx64_12201_client\client\stage\Queries\WinSetAclQuery\1.0.7</v>
      </c>
    </row>
    <row r="3708" spans="1:1" x14ac:dyDescent="0.4">
      <c r="A3708" t="str">
        <f>HYPERLINK("\\10.12.11.20\TFO.FAIT.Share\E01_설치프로그램\오라클클라이언트 12c\winx64_12201_client\client\stage\Queries\WinSetAclQuery\1.0.7\1")</f>
        <v>\\10.12.11.20\TFO.FAIT.Share\E01_설치프로그램\오라클클라이언트 12c\winx64_12201_client\client\stage\Queries\WinSetAclQuery\1.0.7\1</v>
      </c>
    </row>
    <row r="3709" spans="1:1" x14ac:dyDescent="0.4">
      <c r="A3709" t="str">
        <f>HYPERLINK("\\10.12.11.20\TFO.FAIT.Share\E01_설치프로그램\오라클클라이언트 12c\winx64_12201_client\client\stage\Queries\XMLFileQueries\2.1.0.4.2")</f>
        <v>\\10.12.11.20\TFO.FAIT.Share\E01_설치프로그램\오라클클라이언트 12c\winx64_12201_client\client\stage\Queries\XMLFileQueries\2.1.0.4.2</v>
      </c>
    </row>
    <row r="3710" spans="1:1" x14ac:dyDescent="0.4">
      <c r="A3710" t="str">
        <f>HYPERLINK("\\10.12.11.20\TFO.FAIT.Share\E01_설치프로그램\오라클클라이언트 12c\winx64_12201_client\client\stage\Queries\XMLFileQueries\2.1.0.4.2\1")</f>
        <v>\\10.12.11.20\TFO.FAIT.Share\E01_설치프로그램\오라클클라이언트 12c\winx64_12201_client\client\stage\Queries\XMLFileQueries\2.1.0.4.2\1</v>
      </c>
    </row>
    <row r="3711" spans="1:1" x14ac:dyDescent="0.4">
      <c r="A3711" t="str">
        <f>HYPERLINK("\\10.12.11.20\TFO.FAIT.Share\E01_설치프로그램\오라클클라이언트 12c\winx64_12201_database\database")</f>
        <v>\\10.12.11.20\TFO.FAIT.Share\E01_설치프로그램\오라클클라이언트 12c\winx64_12201_database\database</v>
      </c>
    </row>
    <row r="3712" spans="1:1" x14ac:dyDescent="0.4">
      <c r="A3712" t="str">
        <f>HYPERLINK("\\10.12.11.20\TFO.FAIT.Share\E01_설치프로그램\오라클클라이언트 12c\winx64_12201_database\database\install")</f>
        <v>\\10.12.11.20\TFO.FAIT.Share\E01_설치프로그램\오라클클라이언트 12c\winx64_12201_database\database\install</v>
      </c>
    </row>
    <row r="3713" spans="1:1" x14ac:dyDescent="0.4">
      <c r="A3713" t="str">
        <f>HYPERLINK("\\10.12.11.20\TFO.FAIT.Share\E01_설치프로그램\오라클클라이언트 12c\winx64_12201_database\database\response")</f>
        <v>\\10.12.11.20\TFO.FAIT.Share\E01_설치프로그램\오라클클라이언트 12c\winx64_12201_database\database\response</v>
      </c>
    </row>
    <row r="3714" spans="1:1" x14ac:dyDescent="0.4">
      <c r="A3714" t="str">
        <f>HYPERLINK("\\10.12.11.20\TFO.FAIT.Share\E01_설치프로그램\오라클클라이언트 12c\winx64_12201_database\database\stage")</f>
        <v>\\10.12.11.20\TFO.FAIT.Share\E01_설치프로그램\오라클클라이언트 12c\winx64_12201_database\database\stage</v>
      </c>
    </row>
    <row r="3715" spans="1:1" x14ac:dyDescent="0.4">
      <c r="A3715" t="str">
        <f>HYPERLINK("\\10.12.11.20\TFO.FAIT.Share\E01_설치프로그램\오라클클라이언트 12c\winx64_12201_database\database\install\access")</f>
        <v>\\10.12.11.20\TFO.FAIT.Share\E01_설치프로그램\오라클클라이언트 12c\winx64_12201_database\database\install\access</v>
      </c>
    </row>
    <row r="3716" spans="1:1" x14ac:dyDescent="0.4">
      <c r="A3716" t="str">
        <f>HYPERLINK("\\10.12.11.20\TFO.FAIT.Share\E01_설치프로그램\오라클클라이언트 12c\winx64_12201_database\database\install\images")</f>
        <v>\\10.12.11.20\TFO.FAIT.Share\E01_설치프로그램\오라클클라이언트 12c\winx64_12201_database\database\install\images</v>
      </c>
    </row>
    <row r="3717" spans="1:1" x14ac:dyDescent="0.4">
      <c r="A3717" t="str">
        <f>HYPERLINK("\\10.12.11.20\TFO.FAIT.Share\E01_설치프로그램\오라클클라이언트 12c\winx64_12201_database\database\install\resource")</f>
        <v>\\10.12.11.20\TFO.FAIT.Share\E01_설치프로그램\오라클클라이언트 12c\winx64_12201_database\database\install\resource</v>
      </c>
    </row>
    <row r="3718" spans="1:1" x14ac:dyDescent="0.4">
      <c r="A3718" t="str">
        <f>HYPERLINK("\\10.12.11.20\TFO.FAIT.Share\E01_설치프로그램\오라클클라이언트 12c\winx64_12201_database\database\install\access\jdk")</f>
        <v>\\10.12.11.20\TFO.FAIT.Share\E01_설치프로그램\오라클클라이언트 12c\winx64_12201_database\database\install\access\jdk</v>
      </c>
    </row>
    <row r="3719" spans="1:1" x14ac:dyDescent="0.4">
      <c r="A3719" t="str">
        <f>HYPERLINK("\\10.12.11.20\TFO.FAIT.Share\E01_설치프로그램\오라클클라이언트 12c\winx64_12201_database\database\install\access\jdk\jre")</f>
        <v>\\10.12.11.20\TFO.FAIT.Share\E01_설치프로그램\오라클클라이언트 12c\winx64_12201_database\database\install\access\jdk\jre</v>
      </c>
    </row>
    <row r="3720" spans="1:1" x14ac:dyDescent="0.4">
      <c r="A3720" t="str">
        <f>HYPERLINK("\\10.12.11.20\TFO.FAIT.Share\E01_설치프로그램\오라클클라이언트 12c\winx64_12201_database\database\install\access\jdk\jre\bin")</f>
        <v>\\10.12.11.20\TFO.FAIT.Share\E01_설치프로그램\오라클클라이언트 12c\winx64_12201_database\database\install\access\jdk\jre\bin</v>
      </c>
    </row>
    <row r="3721" spans="1:1" x14ac:dyDescent="0.4">
      <c r="A3721" t="str">
        <f>HYPERLINK("\\10.12.11.20\TFO.FAIT.Share\E01_설치프로그램\오라클클라이언트 12c\winx64_12201_database\database\install\access\jdk\jre\lib")</f>
        <v>\\10.12.11.20\TFO.FAIT.Share\E01_설치프로그램\오라클클라이언트 12c\winx64_12201_database\database\install\access\jdk\jre\lib</v>
      </c>
    </row>
    <row r="3722" spans="1:1" x14ac:dyDescent="0.4">
      <c r="A3722" t="str">
        <f>HYPERLINK("\\10.12.11.20\TFO.FAIT.Share\E01_설치프로그램\오라클클라이언트 12c\winx64_12201_database\database\install\access\jdk\jre\lib\ext")</f>
        <v>\\10.12.11.20\TFO.FAIT.Share\E01_설치프로그램\오라클클라이언트 12c\winx64_12201_database\database\install\access\jdk\jre\lib\ext</v>
      </c>
    </row>
    <row r="3723" spans="1:1" x14ac:dyDescent="0.4">
      <c r="A3723" t="str">
        <f>HYPERLINK("\\10.12.11.20\TFO.FAIT.Share\E01_설치프로그램\오라클클라이언트 12c\winx64_12201_database\database\stage\Actions")</f>
        <v>\\10.12.11.20\TFO.FAIT.Share\E01_설치프로그램\오라클클라이언트 12c\winx64_12201_database\database\stage\Actions</v>
      </c>
    </row>
    <row r="3724" spans="1:1" x14ac:dyDescent="0.4">
      <c r="A3724" t="str">
        <f>HYPERLINK("\\10.12.11.20\TFO.FAIT.Share\E01_설치프로그램\오라클클라이언트 12c\winx64_12201_database\database\stage\ComponentList")</f>
        <v>\\10.12.11.20\TFO.FAIT.Share\E01_설치프로그램\오라클클라이언트 12c\winx64_12201_database\database\stage\ComponentList</v>
      </c>
    </row>
    <row r="3725" spans="1:1" x14ac:dyDescent="0.4">
      <c r="A3725" t="str">
        <f>HYPERLINK("\\10.12.11.20\TFO.FAIT.Share\E01_설치프로그램\오라클클라이언트 12c\winx64_12201_database\database\stage\Components")</f>
        <v>\\10.12.11.20\TFO.FAIT.Share\E01_설치프로그램\오라클클라이언트 12c\winx64_12201_database\database\stage\Components</v>
      </c>
    </row>
    <row r="3726" spans="1:1" x14ac:dyDescent="0.4">
      <c r="A3726" t="str">
        <f>HYPERLINK("\\10.12.11.20\TFO.FAIT.Share\E01_설치프로그램\오라클클라이언트 12c\winx64_12201_database\database\stage\cvu")</f>
        <v>\\10.12.11.20\TFO.FAIT.Share\E01_설치프로그램\오라클클라이언트 12c\winx64_12201_database\database\stage\cvu</v>
      </c>
    </row>
    <row r="3727" spans="1:1" x14ac:dyDescent="0.4">
      <c r="A3727" t="str">
        <f>HYPERLINK("\\10.12.11.20\TFO.FAIT.Share\E01_설치프로그램\오라클클라이언트 12c\winx64_12201_database\database\stage\Dialogs")</f>
        <v>\\10.12.11.20\TFO.FAIT.Share\E01_설치프로그램\오라클클라이언트 12c\winx64_12201_database\database\stage\Dialogs</v>
      </c>
    </row>
    <row r="3728" spans="1:1" x14ac:dyDescent="0.4">
      <c r="A3728" t="str">
        <f>HYPERLINK("\\10.12.11.20\TFO.FAIT.Share\E01_설치프로그램\오라클클라이언트 12c\winx64_12201_database\database\stage\ext")</f>
        <v>\\10.12.11.20\TFO.FAIT.Share\E01_설치프로그램\오라클클라이언트 12c\winx64_12201_database\database\stage\ext</v>
      </c>
    </row>
    <row r="3729" spans="1:1" x14ac:dyDescent="0.4">
      <c r="A3729" t="str">
        <f>HYPERLINK("\\10.12.11.20\TFO.FAIT.Share\E01_설치프로그램\오라클클라이언트 12c\winx64_12201_database\database\stage\fastcopy")</f>
        <v>\\10.12.11.20\TFO.FAIT.Share\E01_설치프로그램\오라클클라이언트 12c\winx64_12201_database\database\stage\fastcopy</v>
      </c>
    </row>
    <row r="3730" spans="1:1" x14ac:dyDescent="0.4">
      <c r="A3730" t="str">
        <f>HYPERLINK("\\10.12.11.20\TFO.FAIT.Share\E01_설치프로그램\오라클클라이언트 12c\winx64_12201_database\database\stage\globalvariables")</f>
        <v>\\10.12.11.20\TFO.FAIT.Share\E01_설치프로그램\오라클클라이언트 12c\winx64_12201_database\database\stage\globalvariables</v>
      </c>
    </row>
    <row r="3731" spans="1:1" x14ac:dyDescent="0.4">
      <c r="A3731" t="str">
        <f>HYPERLINK("\\10.12.11.20\TFO.FAIT.Share\E01_설치프로그램\오라클클라이언트 12c\winx64_12201_database\database\stage\properties")</f>
        <v>\\10.12.11.20\TFO.FAIT.Share\E01_설치프로그램\오라클클라이언트 12c\winx64_12201_database\database\stage\properties</v>
      </c>
    </row>
    <row r="3732" spans="1:1" x14ac:dyDescent="0.4">
      <c r="A3732" t="str">
        <f>HYPERLINK("\\10.12.11.20\TFO.FAIT.Share\E01_설치프로그램\오라클클라이언트 12c\winx64_12201_database\database\stage\Queries")</f>
        <v>\\10.12.11.20\TFO.FAIT.Share\E01_설치프로그램\오라클클라이언트 12c\winx64_12201_database\database\stage\Queries</v>
      </c>
    </row>
    <row r="3733" spans="1:1" x14ac:dyDescent="0.4">
      <c r="A3733" t="str">
        <f>HYPERLINK("\\10.12.11.20\TFO.FAIT.Share\E01_설치프로그램\오라클클라이언트 12c\winx64_12201_database\database\stage\sizes")</f>
        <v>\\10.12.11.20\TFO.FAIT.Share\E01_설치프로그램\오라클클라이언트 12c\winx64_12201_database\database\stage\sizes</v>
      </c>
    </row>
    <row r="3734" spans="1:1" x14ac:dyDescent="0.4">
      <c r="A3734" t="str">
        <f>HYPERLINK("\\10.12.11.20\TFO.FAIT.Share\E01_설치프로그램\오라클클라이언트 12c\winx64_12201_database\database\stage\Actions\aclActions")</f>
        <v>\\10.12.11.20\TFO.FAIT.Share\E01_설치프로그램\오라클클라이언트 12c\winx64_12201_database\database\stage\Actions\aclActions</v>
      </c>
    </row>
    <row r="3735" spans="1:1" x14ac:dyDescent="0.4">
      <c r="A3735" t="str">
        <f>HYPERLINK("\\10.12.11.20\TFO.FAIT.Share\E01_설치프로그램\오라클클라이언트 12c\winx64_12201_database\database\stage\Actions\clusterActions")</f>
        <v>\\10.12.11.20\TFO.FAIT.Share\E01_설치프로그램\오라클클라이언트 12c\winx64_12201_database\database\stage\Actions\clusterActions</v>
      </c>
    </row>
    <row r="3736" spans="1:1" x14ac:dyDescent="0.4">
      <c r="A3736" t="str">
        <f>HYPERLINK("\\10.12.11.20\TFO.FAIT.Share\E01_설치프로그램\오라클클라이언트 12c\winx64_12201_database\database\stage\Actions\customFileActions")</f>
        <v>\\10.12.11.20\TFO.FAIT.Share\E01_설치프로그램\오라클클라이언트 12c\winx64_12201_database\database\stage\Actions\customFileActions</v>
      </c>
    </row>
    <row r="3737" spans="1:1" x14ac:dyDescent="0.4">
      <c r="A3737" t="str">
        <f>HYPERLINK("\\10.12.11.20\TFO.FAIT.Share\E01_설치프로그램\오라클클라이언트 12c\winx64_12201_database\database\stage\Actions\dbActions")</f>
        <v>\\10.12.11.20\TFO.FAIT.Share\E01_설치프로그램\오라클클라이언트 12c\winx64_12201_database\database\stage\Actions\dbActions</v>
      </c>
    </row>
    <row r="3738" spans="1:1" x14ac:dyDescent="0.4">
      <c r="A3738" t="str">
        <f>HYPERLINK("\\10.12.11.20\TFO.FAIT.Share\E01_설치프로그램\오라클클라이언트 12c\winx64_12201_database\database\stage\Actions\docActionLib")</f>
        <v>\\10.12.11.20\TFO.FAIT.Share\E01_설치프로그램\오라클클라이언트 12c\winx64_12201_database\database\stage\Actions\docActionLib</v>
      </c>
    </row>
    <row r="3739" spans="1:1" x14ac:dyDescent="0.4">
      <c r="A3739" t="str">
        <f>HYPERLINK("\\10.12.11.20\TFO.FAIT.Share\E01_설치프로그램\오라클클라이언트 12c\winx64_12201_database\database\stage\Actions\fileActions")</f>
        <v>\\10.12.11.20\TFO.FAIT.Share\E01_설치프로그램\오라클클라이언트 12c\winx64_12201_database\database\stage\Actions\fileActions</v>
      </c>
    </row>
    <row r="3740" spans="1:1" x14ac:dyDescent="0.4">
      <c r="A3740" t="str">
        <f>HYPERLINK("\\10.12.11.20\TFO.FAIT.Share\E01_설치프로그램\오라클클라이언트 12c\winx64_12201_database\database\stage\Actions\generalActions")</f>
        <v>\\10.12.11.20\TFO.FAIT.Share\E01_설치프로그램\오라클클라이언트 12c\winx64_12201_database\database\stage\Actions\generalActions</v>
      </c>
    </row>
    <row r="3741" spans="1:1" x14ac:dyDescent="0.4">
      <c r="A3741" t="str">
        <f>HYPERLINK("\\10.12.11.20\TFO.FAIT.Share\E01_설치프로그램\오라클클라이언트 12c\winx64_12201_database\database\stage\Actions\jarActions")</f>
        <v>\\10.12.11.20\TFO.FAIT.Share\E01_설치프로그램\오라클클라이언트 12c\winx64_12201_database\database\stage\Actions\jarActions</v>
      </c>
    </row>
    <row r="3742" spans="1:1" x14ac:dyDescent="0.4">
      <c r="A3742" t="str">
        <f>HYPERLINK("\\10.12.11.20\TFO.FAIT.Share\E01_설치프로그램\오라클클라이언트 12c\winx64_12201_database\database\stage\Actions\launchPadActions")</f>
        <v>\\10.12.11.20\TFO.FAIT.Share\E01_설치프로그램\오라클클라이언트 12c\winx64_12201_database\database\stage\Actions\launchPadActions</v>
      </c>
    </row>
    <row r="3743" spans="1:1" x14ac:dyDescent="0.4">
      <c r="A3743" t="str">
        <f>HYPERLINK("\\10.12.11.20\TFO.FAIT.Share\E01_설치프로그램\오라클클라이언트 12c\winx64_12201_database\database\stage\Actions\ntActionLib")</f>
        <v>\\10.12.11.20\TFO.FAIT.Share\E01_설치프로그램\오라클클라이언트 12c\winx64_12201_database\database\stage\Actions\ntActionLib</v>
      </c>
    </row>
    <row r="3744" spans="1:1" x14ac:dyDescent="0.4">
      <c r="A3744" t="str">
        <f>HYPERLINK("\\10.12.11.20\TFO.FAIT.Share\E01_설치프로그램\오라클클라이언트 12c\winx64_12201_database\database\stage\Actions\ntCrsActionLib")</f>
        <v>\\10.12.11.20\TFO.FAIT.Share\E01_설치프로그램\오라클클라이언트 12c\winx64_12201_database\database\stage\Actions\ntCrsActionLib</v>
      </c>
    </row>
    <row r="3745" spans="1:1" x14ac:dyDescent="0.4">
      <c r="A3745" t="str">
        <f>HYPERLINK("\\10.12.11.20\TFO.FAIT.Share\E01_설치프로그램\오라클클라이언트 12c\winx64_12201_database\database\stage\Actions\ntGrpActionLib")</f>
        <v>\\10.12.11.20\TFO.FAIT.Share\E01_설치프로그램\오라클클라이언트 12c\winx64_12201_database\database\stage\Actions\ntGrpActionLib</v>
      </c>
    </row>
    <row r="3746" spans="1:1" x14ac:dyDescent="0.4">
      <c r="A3746" t="str">
        <f>HYPERLINK("\\10.12.11.20\TFO.FAIT.Share\E01_설치프로그램\오라클클라이언트 12c\winx64_12201_database\database\stage\Actions\ntServicesActions")</f>
        <v>\\10.12.11.20\TFO.FAIT.Share\E01_설치프로그램\오라클클라이언트 12c\winx64_12201_database\database\stage\Actions\ntServicesActions</v>
      </c>
    </row>
    <row r="3747" spans="1:1" x14ac:dyDescent="0.4">
      <c r="A3747" t="str">
        <f>HYPERLINK("\\10.12.11.20\TFO.FAIT.Share\E01_설치프로그램\오라클클라이언트 12c\winx64_12201_database\database\stage\Actions\ntw32FoldersActions")</f>
        <v>\\10.12.11.20\TFO.FAIT.Share\E01_설치프로그램\오라클클라이언트 12c\winx64_12201_database\database\stage\Actions\ntw32FoldersActions</v>
      </c>
    </row>
    <row r="3748" spans="1:1" x14ac:dyDescent="0.4">
      <c r="A3748" t="str">
        <f>HYPERLINK("\\10.12.11.20\TFO.FAIT.Share\E01_설치프로그램\오라클클라이언트 12c\winx64_12201_database\database\stage\Actions\oradim")</f>
        <v>\\10.12.11.20\TFO.FAIT.Share\E01_설치프로그램\오라클클라이언트 12c\winx64_12201_database\database\stage\Actions\oradim</v>
      </c>
    </row>
    <row r="3749" spans="1:1" x14ac:dyDescent="0.4">
      <c r="A3749" t="str">
        <f>HYPERLINK("\\10.12.11.20\TFO.FAIT.Share\E01_설치프로그램\오라클클라이언트 12c\winx64_12201_database\database\stage\Actions\Regsvr32ActionsLib")</f>
        <v>\\10.12.11.20\TFO.FAIT.Share\E01_설치프로그램\오라클클라이언트 12c\winx64_12201_database\database\stage\Actions\Regsvr32ActionsLib</v>
      </c>
    </row>
    <row r="3750" spans="1:1" x14ac:dyDescent="0.4">
      <c r="A3750" t="str">
        <f>HYPERLINK("\\10.12.11.20\TFO.FAIT.Share\E01_설치프로그램\오라클클라이언트 12c\winx64_12201_database\database\stage\Actions\rgsActions")</f>
        <v>\\10.12.11.20\TFO.FAIT.Share\E01_설치프로그램\오라클클라이언트 12c\winx64_12201_database\database\stage\Actions\rgsActions</v>
      </c>
    </row>
    <row r="3751" spans="1:1" x14ac:dyDescent="0.4">
      <c r="A3751" t="str">
        <f>HYPERLINK("\\10.12.11.20\TFO.FAIT.Share\E01_설치프로그램\오라클클라이언트 12c\winx64_12201_database\database\stage\Actions\ServiceProcessActions")</f>
        <v>\\10.12.11.20\TFO.FAIT.Share\E01_설치프로그램\오라클클라이언트 12c\winx64_12201_database\database\stage\Actions\ServiceProcessActions</v>
      </c>
    </row>
    <row r="3752" spans="1:1" x14ac:dyDescent="0.4">
      <c r="A3752" t="str">
        <f>HYPERLINK("\\10.12.11.20\TFO.FAIT.Share\E01_설치프로그램\오라클클라이언트 12c\winx64_12201_database\database\stage\Actions\SpawnActions")</f>
        <v>\\10.12.11.20\TFO.FAIT.Share\E01_설치프로그램\오라클클라이언트 12c\winx64_12201_database\database\stage\Actions\SpawnActions</v>
      </c>
    </row>
    <row r="3753" spans="1:1" x14ac:dyDescent="0.4">
      <c r="A3753" t="str">
        <f>HYPERLINK("\\10.12.11.20\TFO.FAIT.Share\E01_설치프로그램\오라클클라이언트 12c\winx64_12201_database\database\stage\Actions\textFileActions")</f>
        <v>\\10.12.11.20\TFO.FAIT.Share\E01_설치프로그램\오라클클라이언트 12c\winx64_12201_database\database\stage\Actions\textFileActions</v>
      </c>
    </row>
    <row r="3754" spans="1:1" x14ac:dyDescent="0.4">
      <c r="A3754" t="str">
        <f>HYPERLINK("\\10.12.11.20\TFO.FAIT.Share\E01_설치프로그램\오라클클라이언트 12c\winx64_12201_database\database\stage\Actions\unixActions")</f>
        <v>\\10.12.11.20\TFO.FAIT.Share\E01_설치프로그램\오라클클라이언트 12c\winx64_12201_database\database\stage\Actions\unixActions</v>
      </c>
    </row>
    <row r="3755" spans="1:1" x14ac:dyDescent="0.4">
      <c r="A3755" t="str">
        <f>HYPERLINK("\\10.12.11.20\TFO.FAIT.Share\E01_설치프로그램\오라클클라이언트 12c\winx64_12201_database\database\stage\Actions\w32OcxRegActions")</f>
        <v>\\10.12.11.20\TFO.FAIT.Share\E01_설치프로그램\오라클클라이언트 12c\winx64_12201_database\database\stage\Actions\w32OcxRegActions</v>
      </c>
    </row>
    <row r="3756" spans="1:1" x14ac:dyDescent="0.4">
      <c r="A3756" t="str">
        <f>HYPERLINK("\\10.12.11.20\TFO.FAIT.Share\E01_설치프로그램\오라클클라이언트 12c\winx64_12201_database\database\stage\Actions\w32RegActions")</f>
        <v>\\10.12.11.20\TFO.FAIT.Share\E01_설치프로그램\오라클클라이언트 12c\winx64_12201_database\database\stage\Actions\w32RegActions</v>
      </c>
    </row>
    <row r="3757" spans="1:1" x14ac:dyDescent="0.4">
      <c r="A3757" t="str">
        <f>HYPERLINK("\\10.12.11.20\TFO.FAIT.Share\E01_설치프로그램\오라클클라이언트 12c\winx64_12201_database\database\stage\Actions\WindowsActionLib")</f>
        <v>\\10.12.11.20\TFO.FAIT.Share\E01_설치프로그램\오라클클라이언트 12c\winx64_12201_database\database\stage\Actions\WindowsActionLib</v>
      </c>
    </row>
    <row r="3758" spans="1:1" x14ac:dyDescent="0.4">
      <c r="A3758" t="str">
        <f>HYPERLINK("\\10.12.11.20\TFO.FAIT.Share\E01_설치프로그램\오라클클라이언트 12c\winx64_12201_database\database\stage\Actions\wingeneralActions")</f>
        <v>\\10.12.11.20\TFO.FAIT.Share\E01_설치프로그램\오라클클라이언트 12c\winx64_12201_database\database\stage\Actions\wingeneralActions</v>
      </c>
    </row>
    <row r="3759" spans="1:1" x14ac:dyDescent="0.4">
      <c r="A3759" t="str">
        <f>HYPERLINK("\\10.12.11.20\TFO.FAIT.Share\E01_설치프로그램\오라클클라이언트 12c\winx64_12201_database\database\stage\Actions\aclActions\12.2.0.1.0")</f>
        <v>\\10.12.11.20\TFO.FAIT.Share\E01_설치프로그램\오라클클라이언트 12c\winx64_12201_database\database\stage\Actions\aclActions\12.2.0.1.0</v>
      </c>
    </row>
    <row r="3760" spans="1:1" x14ac:dyDescent="0.4">
      <c r="A3760" t="str">
        <f>HYPERLINK("\\10.12.11.20\TFO.FAIT.Share\E01_설치프로그램\오라클클라이언트 12c\winx64_12201_database\database\stage\Actions\aclActions\12.2.0.1.0\1")</f>
        <v>\\10.12.11.20\TFO.FAIT.Share\E01_설치프로그램\오라클클라이언트 12c\winx64_12201_database\database\stage\Actions\aclActions\12.2.0.1.0\1</v>
      </c>
    </row>
    <row r="3761" spans="1:1" x14ac:dyDescent="0.4">
      <c r="A3761" t="str">
        <f>HYPERLINK("\\10.12.11.20\TFO.FAIT.Share\E01_설치프로그램\오라클클라이언트 12c\winx64_12201_database\database\stage\Actions\clusterActions\10.1.0.2.0")</f>
        <v>\\10.12.11.20\TFO.FAIT.Share\E01_설치프로그램\오라클클라이언트 12c\winx64_12201_database\database\stage\Actions\clusterActions\10.1.0.2.0</v>
      </c>
    </row>
    <row r="3762" spans="1:1" x14ac:dyDescent="0.4">
      <c r="A3762" t="str">
        <f>HYPERLINK("\\10.12.11.20\TFO.FAIT.Share\E01_설치프로그램\오라클클라이언트 12c\winx64_12201_database\database\stage\Actions\clusterActions\10.1.0.2.0\1")</f>
        <v>\\10.12.11.20\TFO.FAIT.Share\E01_설치프로그램\오라클클라이언트 12c\winx64_12201_database\database\stage\Actions\clusterActions\10.1.0.2.0\1</v>
      </c>
    </row>
    <row r="3763" spans="1:1" x14ac:dyDescent="0.4">
      <c r="A3763" t="str">
        <f>HYPERLINK("\\10.12.11.20\TFO.FAIT.Share\E01_설치프로그램\오라클클라이언트 12c\winx64_12201_database\database\stage\Actions\customFileActions\1.2.1")</f>
        <v>\\10.12.11.20\TFO.FAIT.Share\E01_설치프로그램\오라클클라이언트 12c\winx64_12201_database\database\stage\Actions\customFileActions\1.2.1</v>
      </c>
    </row>
    <row r="3764" spans="1:1" x14ac:dyDescent="0.4">
      <c r="A3764" t="str">
        <f>HYPERLINK("\\10.12.11.20\TFO.FAIT.Share\E01_설치프로그램\오라클클라이언트 12c\winx64_12201_database\database\stage\Actions\customFileActions\1.2.1\1")</f>
        <v>\\10.12.11.20\TFO.FAIT.Share\E01_설치프로그램\오라클클라이언트 12c\winx64_12201_database\database\stage\Actions\customFileActions\1.2.1\1</v>
      </c>
    </row>
    <row r="3765" spans="1:1" x14ac:dyDescent="0.4">
      <c r="A3765" t="str">
        <f>HYPERLINK("\\10.12.11.20\TFO.FAIT.Share\E01_설치프로그램\오라클클라이언트 12c\winx64_12201_database\database\stage\Actions\dbActions\10.1.0.2.0")</f>
        <v>\\10.12.11.20\TFO.FAIT.Share\E01_설치프로그램\오라클클라이언트 12c\winx64_12201_database\database\stage\Actions\dbActions\10.1.0.2.0</v>
      </c>
    </row>
    <row r="3766" spans="1:1" x14ac:dyDescent="0.4">
      <c r="A3766" t="str">
        <f>HYPERLINK("\\10.12.11.20\TFO.FAIT.Share\E01_설치프로그램\오라클클라이언트 12c\winx64_12201_database\database\stage\Actions\dbActions\10.1.0.2.0\1")</f>
        <v>\\10.12.11.20\TFO.FAIT.Share\E01_설치프로그램\오라클클라이언트 12c\winx64_12201_database\database\stage\Actions\dbActions\10.1.0.2.0\1</v>
      </c>
    </row>
    <row r="3767" spans="1:1" x14ac:dyDescent="0.4">
      <c r="A3767" t="str">
        <f>HYPERLINK("\\10.12.11.20\TFO.FAIT.Share\E01_설치프로그램\오라클클라이언트 12c\winx64_12201_database\database\stage\Actions\docActionLib\2.2")</f>
        <v>\\10.12.11.20\TFO.FAIT.Share\E01_설치프로그램\오라클클라이언트 12c\winx64_12201_database\database\stage\Actions\docActionLib\2.2</v>
      </c>
    </row>
    <row r="3768" spans="1:1" x14ac:dyDescent="0.4">
      <c r="A3768" t="str">
        <f>HYPERLINK("\\10.12.11.20\TFO.FAIT.Share\E01_설치프로그램\오라클클라이언트 12c\winx64_12201_database\database\stage\Actions\docActionLib\2.2\1")</f>
        <v>\\10.12.11.20\TFO.FAIT.Share\E01_설치프로그램\오라클클라이언트 12c\winx64_12201_database\database\stage\Actions\docActionLib\2.2\1</v>
      </c>
    </row>
    <row r="3769" spans="1:1" x14ac:dyDescent="0.4">
      <c r="A3769" t="str">
        <f>HYPERLINK("\\10.12.11.20\TFO.FAIT.Share\E01_설치프로그램\오라클클라이언트 12c\winx64_12201_database\database\stage\Actions\fileActions\12.2.0.1.1")</f>
        <v>\\10.12.11.20\TFO.FAIT.Share\E01_설치프로그램\오라클클라이언트 12c\winx64_12201_database\database\stage\Actions\fileActions\12.2.0.1.1</v>
      </c>
    </row>
    <row r="3770" spans="1:1" x14ac:dyDescent="0.4">
      <c r="A3770" t="str">
        <f>HYPERLINK("\\10.12.11.20\TFO.FAIT.Share\E01_설치프로그램\오라클클라이언트 12c\winx64_12201_database\database\stage\Actions\fileActions\12.2.0.1.1\1")</f>
        <v>\\10.12.11.20\TFO.FAIT.Share\E01_설치프로그램\오라클클라이언트 12c\winx64_12201_database\database\stage\Actions\fileActions\12.2.0.1.1\1</v>
      </c>
    </row>
    <row r="3771" spans="1:1" x14ac:dyDescent="0.4">
      <c r="A3771" t="str">
        <f>HYPERLINK("\\10.12.11.20\TFO.FAIT.Share\E01_설치프로그램\오라클클라이언트 12c\winx64_12201_database\database\stage\Actions\generalActions\10.2.0.9.0")</f>
        <v>\\10.12.11.20\TFO.FAIT.Share\E01_설치프로그램\오라클클라이언트 12c\winx64_12201_database\database\stage\Actions\generalActions\10.2.0.9.0</v>
      </c>
    </row>
    <row r="3772" spans="1:1" x14ac:dyDescent="0.4">
      <c r="A3772" t="str">
        <f>HYPERLINK("\\10.12.11.20\TFO.FAIT.Share\E01_설치프로그램\오라클클라이언트 12c\winx64_12201_database\database\stage\Actions\generalActions\10.2.0.9.0\1")</f>
        <v>\\10.12.11.20\TFO.FAIT.Share\E01_설치프로그램\오라클클라이언트 12c\winx64_12201_database\database\stage\Actions\generalActions\10.2.0.9.0\1</v>
      </c>
    </row>
    <row r="3773" spans="1:1" x14ac:dyDescent="0.4">
      <c r="A3773" t="str">
        <f>HYPERLINK("\\10.12.11.20\TFO.FAIT.Share\E01_설치프로그램\오라클클라이언트 12c\winx64_12201_database\database\stage\Actions\jarActions\10.2.0.0.0")</f>
        <v>\\10.12.11.20\TFO.FAIT.Share\E01_설치프로그램\오라클클라이언트 12c\winx64_12201_database\database\stage\Actions\jarActions\10.2.0.0.0</v>
      </c>
    </row>
    <row r="3774" spans="1:1" x14ac:dyDescent="0.4">
      <c r="A3774" t="str">
        <f>HYPERLINK("\\10.12.11.20\TFO.FAIT.Share\E01_설치프로그램\오라클클라이언트 12c\winx64_12201_database\database\stage\Actions\jarActions\10.2.0.0.0\1")</f>
        <v>\\10.12.11.20\TFO.FAIT.Share\E01_설치프로그램\오라클클라이언트 12c\winx64_12201_database\database\stage\Actions\jarActions\10.2.0.0.0\1</v>
      </c>
    </row>
    <row r="3775" spans="1:1" x14ac:dyDescent="0.4">
      <c r="A3775" t="str">
        <f>HYPERLINK("\\10.12.11.20\TFO.FAIT.Share\E01_설치프로그램\오라클클라이언트 12c\winx64_12201_database\database\stage\Actions\launchPadActions\10.1.0.2.0")</f>
        <v>\\10.12.11.20\TFO.FAIT.Share\E01_설치프로그램\오라클클라이언트 12c\winx64_12201_database\database\stage\Actions\launchPadActions\10.1.0.2.0</v>
      </c>
    </row>
    <row r="3776" spans="1:1" x14ac:dyDescent="0.4">
      <c r="A3776" t="str">
        <f>HYPERLINK("\\10.12.11.20\TFO.FAIT.Share\E01_설치프로그램\오라클클라이언트 12c\winx64_12201_database\database\stage\Actions\launchPadActions\10.1.0.2.0\1")</f>
        <v>\\10.12.11.20\TFO.FAIT.Share\E01_설치프로그램\오라클클라이언트 12c\winx64_12201_database\database\stage\Actions\launchPadActions\10.1.0.2.0\1</v>
      </c>
    </row>
    <row r="3777" spans="1:1" x14ac:dyDescent="0.4">
      <c r="A3777" t="str">
        <f>HYPERLINK("\\10.12.11.20\TFO.FAIT.Share\E01_설치프로그램\오라클클라이언트 12c\winx64_12201_database\database\stage\Actions\ntActionLib\11.1.0.0.0")</f>
        <v>\\10.12.11.20\TFO.FAIT.Share\E01_설치프로그램\오라클클라이언트 12c\winx64_12201_database\database\stage\Actions\ntActionLib\11.1.0.0.0</v>
      </c>
    </row>
    <row r="3778" spans="1:1" x14ac:dyDescent="0.4">
      <c r="A3778" t="str">
        <f>HYPERLINK("\\10.12.11.20\TFO.FAIT.Share\E01_설치프로그램\오라클클라이언트 12c\winx64_12201_database\database\stage\Actions\ntActionLib\11.1.0.0.0\1")</f>
        <v>\\10.12.11.20\TFO.FAIT.Share\E01_설치프로그램\오라클클라이언트 12c\winx64_12201_database\database\stage\Actions\ntActionLib\11.1.0.0.0\1</v>
      </c>
    </row>
    <row r="3779" spans="1:1" x14ac:dyDescent="0.4">
      <c r="A3779" t="str">
        <f>HYPERLINK("\\10.12.11.20\TFO.FAIT.Share\E01_설치프로그램\오라클클라이언트 12c\winx64_12201_database\database\stage\Actions\ntCrsActionLib\10.2.0.1.0")</f>
        <v>\\10.12.11.20\TFO.FAIT.Share\E01_설치프로그램\오라클클라이언트 12c\winx64_12201_database\database\stage\Actions\ntCrsActionLib\10.2.0.1.0</v>
      </c>
    </row>
    <row r="3780" spans="1:1" x14ac:dyDescent="0.4">
      <c r="A3780" t="str">
        <f>HYPERLINK("\\10.12.11.20\TFO.FAIT.Share\E01_설치프로그램\오라클클라이언트 12c\winx64_12201_database\database\stage\Actions\ntCrsActionLib\10.2.0.1.0\1")</f>
        <v>\\10.12.11.20\TFO.FAIT.Share\E01_설치프로그램\오라클클라이언트 12c\winx64_12201_database\database\stage\Actions\ntCrsActionLib\10.2.0.1.0\1</v>
      </c>
    </row>
    <row r="3781" spans="1:1" x14ac:dyDescent="0.4">
      <c r="A3781" t="str">
        <f>HYPERLINK("\\10.12.11.20\TFO.FAIT.Share\E01_설치프로그램\오라클클라이언트 12c\winx64_12201_database\database\stage\Actions\ntGrpActionLib\10.2.0.1.0")</f>
        <v>\\10.12.11.20\TFO.FAIT.Share\E01_설치프로그램\오라클클라이언트 12c\winx64_12201_database\database\stage\Actions\ntGrpActionLib\10.2.0.1.0</v>
      </c>
    </row>
    <row r="3782" spans="1:1" x14ac:dyDescent="0.4">
      <c r="A3782" t="str">
        <f>HYPERLINK("\\10.12.11.20\TFO.FAIT.Share\E01_설치프로그램\오라클클라이언트 12c\winx64_12201_database\database\stage\Actions\ntGrpActionLib\10.2.0.1.0\1")</f>
        <v>\\10.12.11.20\TFO.FAIT.Share\E01_설치프로그램\오라클클라이언트 12c\winx64_12201_database\database\stage\Actions\ntGrpActionLib\10.2.0.1.0\1</v>
      </c>
    </row>
    <row r="3783" spans="1:1" x14ac:dyDescent="0.4">
      <c r="A3783" t="str">
        <f>HYPERLINK("\\10.12.11.20\TFO.FAIT.Share\E01_설치프로그램\오라클클라이언트 12c\winx64_12201_database\database\stage\Actions\ntServicesActions\10.2.0.6.0")</f>
        <v>\\10.12.11.20\TFO.FAIT.Share\E01_설치프로그램\오라클클라이언트 12c\winx64_12201_database\database\stage\Actions\ntServicesActions\10.2.0.6.0</v>
      </c>
    </row>
    <row r="3784" spans="1:1" x14ac:dyDescent="0.4">
      <c r="A3784" t="str">
        <f>HYPERLINK("\\10.12.11.20\TFO.FAIT.Share\E01_설치프로그램\오라클클라이언트 12c\winx64_12201_database\database\stage\Actions\ntServicesActions\10.2.0.6.0\1")</f>
        <v>\\10.12.11.20\TFO.FAIT.Share\E01_설치프로그램\오라클클라이언트 12c\winx64_12201_database\database\stage\Actions\ntServicesActions\10.2.0.6.0\1</v>
      </c>
    </row>
    <row r="3785" spans="1:1" x14ac:dyDescent="0.4">
      <c r="A3785" t="str">
        <f>HYPERLINK("\\10.12.11.20\TFO.FAIT.Share\E01_설치프로그램\오라클클라이언트 12c\winx64_12201_database\database\stage\Actions\ntw32FoldersActions\10.2.0.3.0")</f>
        <v>\\10.12.11.20\TFO.FAIT.Share\E01_설치프로그램\오라클클라이언트 12c\winx64_12201_database\database\stage\Actions\ntw32FoldersActions\10.2.0.3.0</v>
      </c>
    </row>
    <row r="3786" spans="1:1" x14ac:dyDescent="0.4">
      <c r="A3786" t="str">
        <f>HYPERLINK("\\10.12.11.20\TFO.FAIT.Share\E01_설치프로그램\오라클클라이언트 12c\winx64_12201_database\database\stage\Actions\ntw32FoldersActions\10.2.0.3.0\1")</f>
        <v>\\10.12.11.20\TFO.FAIT.Share\E01_설치프로그램\오라클클라이언트 12c\winx64_12201_database\database\stage\Actions\ntw32FoldersActions\10.2.0.3.0\1</v>
      </c>
    </row>
    <row r="3787" spans="1:1" x14ac:dyDescent="0.4">
      <c r="A3787" t="str">
        <f>HYPERLINK("\\10.12.11.20\TFO.FAIT.Share\E01_설치프로그램\오라클클라이언트 12c\winx64_12201_database\database\stage\Actions\oradim\10.1.0.3.0")</f>
        <v>\\10.12.11.20\TFO.FAIT.Share\E01_설치프로그램\오라클클라이언트 12c\winx64_12201_database\database\stage\Actions\oradim\10.1.0.3.0</v>
      </c>
    </row>
    <row r="3788" spans="1:1" x14ac:dyDescent="0.4">
      <c r="A3788" t="str">
        <f>HYPERLINK("\\10.12.11.20\TFO.FAIT.Share\E01_설치프로그램\오라클클라이언트 12c\winx64_12201_database\database\stage\Actions\oradim\10.1.0.3.0\1")</f>
        <v>\\10.12.11.20\TFO.FAIT.Share\E01_설치프로그램\오라클클라이언트 12c\winx64_12201_database\database\stage\Actions\oradim\10.1.0.3.0\1</v>
      </c>
    </row>
    <row r="3789" spans="1:1" x14ac:dyDescent="0.4">
      <c r="A3789" t="str">
        <f>HYPERLINK("\\10.12.11.20\TFO.FAIT.Share\E01_설치프로그램\오라클클라이언트 12c\winx64_12201_database\database\stage\Actions\Regsvr32ActionsLib\11.2.0.3.0")</f>
        <v>\\10.12.11.20\TFO.FAIT.Share\E01_설치프로그램\오라클클라이언트 12c\winx64_12201_database\database\stage\Actions\Regsvr32ActionsLib\11.2.0.3.0</v>
      </c>
    </row>
    <row r="3790" spans="1:1" x14ac:dyDescent="0.4">
      <c r="A3790" t="str">
        <f>HYPERLINK("\\10.12.11.20\TFO.FAIT.Share\E01_설치프로그램\오라클클라이언트 12c\winx64_12201_database\database\stage\Actions\Regsvr32ActionsLib\11.2.0.3.0\1")</f>
        <v>\\10.12.11.20\TFO.FAIT.Share\E01_설치프로그램\오라클클라이언트 12c\winx64_12201_database\database\stage\Actions\Regsvr32ActionsLib\11.2.0.3.0\1</v>
      </c>
    </row>
    <row r="3791" spans="1:1" x14ac:dyDescent="0.4">
      <c r="A3791" t="str">
        <f>HYPERLINK("\\10.12.11.20\TFO.FAIT.Share\E01_설치프로그램\오라클클라이언트 12c\winx64_12201_database\database\stage\Actions\rgsActions\10.1.0.3.0")</f>
        <v>\\10.12.11.20\TFO.FAIT.Share\E01_설치프로그램\오라클클라이언트 12c\winx64_12201_database\database\stage\Actions\rgsActions\10.1.0.3.0</v>
      </c>
    </row>
    <row r="3792" spans="1:1" x14ac:dyDescent="0.4">
      <c r="A3792" t="str">
        <f>HYPERLINK("\\10.12.11.20\TFO.FAIT.Share\E01_설치프로그램\오라클클라이언트 12c\winx64_12201_database\database\stage\Actions\rgsActions\10.1.0.3.0\1")</f>
        <v>\\10.12.11.20\TFO.FAIT.Share\E01_설치프로그램\오라클클라이언트 12c\winx64_12201_database\database\stage\Actions\rgsActions\10.1.0.3.0\1</v>
      </c>
    </row>
    <row r="3793" spans="1:1" x14ac:dyDescent="0.4">
      <c r="A3793" t="str">
        <f>HYPERLINK("\\10.12.11.20\TFO.FAIT.Share\E01_설치프로그램\오라클클라이언트 12c\winx64_12201_database\database\stage\Actions\ServiceProcessActions\1.0")</f>
        <v>\\10.12.11.20\TFO.FAIT.Share\E01_설치프로그램\오라클클라이언트 12c\winx64_12201_database\database\stage\Actions\ServiceProcessActions\1.0</v>
      </c>
    </row>
    <row r="3794" spans="1:1" x14ac:dyDescent="0.4">
      <c r="A3794" t="str">
        <f>HYPERLINK("\\10.12.11.20\TFO.FAIT.Share\E01_설치프로그램\오라클클라이언트 12c\winx64_12201_database\database\stage\Actions\ServiceProcessActions\1.0\1")</f>
        <v>\\10.12.11.20\TFO.FAIT.Share\E01_설치프로그램\오라클클라이언트 12c\winx64_12201_database\database\stage\Actions\ServiceProcessActions\1.0\1</v>
      </c>
    </row>
    <row r="3795" spans="1:1" x14ac:dyDescent="0.4">
      <c r="A3795" t="str">
        <f>HYPERLINK("\\10.12.11.20\TFO.FAIT.Share\E01_설치프로그램\오라클클라이언트 12c\winx64_12201_database\database\stage\Actions\SpawnActions\10.1.0.3.4")</f>
        <v>\\10.12.11.20\TFO.FAIT.Share\E01_설치프로그램\오라클클라이언트 12c\winx64_12201_database\database\stage\Actions\SpawnActions\10.1.0.3.4</v>
      </c>
    </row>
    <row r="3796" spans="1:1" x14ac:dyDescent="0.4">
      <c r="A3796" t="str">
        <f>HYPERLINK("\\10.12.11.20\TFO.FAIT.Share\E01_설치프로그램\오라클클라이언트 12c\winx64_12201_database\database\stage\Actions\SpawnActions\10.1.0.3.4\1")</f>
        <v>\\10.12.11.20\TFO.FAIT.Share\E01_설치프로그램\오라클클라이언트 12c\winx64_12201_database\database\stage\Actions\SpawnActions\10.1.0.3.4\1</v>
      </c>
    </row>
    <row r="3797" spans="1:1" x14ac:dyDescent="0.4">
      <c r="A3797" t="str">
        <f>HYPERLINK("\\10.12.11.20\TFO.FAIT.Share\E01_설치프로그램\오라클클라이언트 12c\winx64_12201_database\database\stage\Actions\textFileActions\2.1.0.3.1")</f>
        <v>\\10.12.11.20\TFO.FAIT.Share\E01_설치프로그램\오라클클라이언트 12c\winx64_12201_database\database\stage\Actions\textFileActions\2.1.0.3.1</v>
      </c>
    </row>
    <row r="3798" spans="1:1" x14ac:dyDescent="0.4">
      <c r="A3798" t="str">
        <f>HYPERLINK("\\10.12.11.20\TFO.FAIT.Share\E01_설치프로그램\오라클클라이언트 12c\winx64_12201_database\database\stage\Actions\textFileActions\2.1.0.3.1\1")</f>
        <v>\\10.12.11.20\TFO.FAIT.Share\E01_설치프로그램\오라클클라이언트 12c\winx64_12201_database\database\stage\Actions\textFileActions\2.1.0.3.1\1</v>
      </c>
    </row>
    <row r="3799" spans="1:1" x14ac:dyDescent="0.4">
      <c r="A3799" t="str">
        <f>HYPERLINK("\\10.12.11.20\TFO.FAIT.Share\E01_설치프로그램\오라클클라이언트 12c\winx64_12201_database\database\stage\Actions\unixActions\10.2.0.3.0")</f>
        <v>\\10.12.11.20\TFO.FAIT.Share\E01_설치프로그램\오라클클라이언트 12c\winx64_12201_database\database\stage\Actions\unixActions\10.2.0.3.0</v>
      </c>
    </row>
    <row r="3800" spans="1:1" x14ac:dyDescent="0.4">
      <c r="A3800" t="str">
        <f>HYPERLINK("\\10.12.11.20\TFO.FAIT.Share\E01_설치프로그램\오라클클라이언트 12c\winx64_12201_database\database\stage\Actions\unixActions\10.2.0.3.0\1")</f>
        <v>\\10.12.11.20\TFO.FAIT.Share\E01_설치프로그램\오라클클라이언트 12c\winx64_12201_database\database\stage\Actions\unixActions\10.2.0.3.0\1</v>
      </c>
    </row>
    <row r="3801" spans="1:1" x14ac:dyDescent="0.4">
      <c r="A3801" t="str">
        <f>HYPERLINK("\\10.12.11.20\TFO.FAIT.Share\E01_설치프로그램\오라클클라이언트 12c\winx64_12201_database\database\stage\Actions\w32OcxRegActions\10.2.0.1.0")</f>
        <v>\\10.12.11.20\TFO.FAIT.Share\E01_설치프로그램\오라클클라이언트 12c\winx64_12201_database\database\stage\Actions\w32OcxRegActions\10.2.0.1.0</v>
      </c>
    </row>
    <row r="3802" spans="1:1" x14ac:dyDescent="0.4">
      <c r="A3802" t="str">
        <f>HYPERLINK("\\10.12.11.20\TFO.FAIT.Share\E01_설치프로그램\오라클클라이언트 12c\winx64_12201_database\database\stage\Actions\w32OcxRegActions\10.2.0.1.0\1")</f>
        <v>\\10.12.11.20\TFO.FAIT.Share\E01_설치프로그램\오라클클라이언트 12c\winx64_12201_database\database\stage\Actions\w32OcxRegActions\10.2.0.1.0\1</v>
      </c>
    </row>
    <row r="3803" spans="1:1" x14ac:dyDescent="0.4">
      <c r="A3803" t="str">
        <f>HYPERLINK("\\10.12.11.20\TFO.FAIT.Share\E01_설치프로그램\오라클클라이언트 12c\winx64_12201_database\database\stage\Actions\w32RegActions\10.2.0.1.0")</f>
        <v>\\10.12.11.20\TFO.FAIT.Share\E01_설치프로그램\오라클클라이언트 12c\winx64_12201_database\database\stage\Actions\w32RegActions\10.2.0.1.0</v>
      </c>
    </row>
    <row r="3804" spans="1:1" x14ac:dyDescent="0.4">
      <c r="A3804" t="str">
        <f>HYPERLINK("\\10.12.11.20\TFO.FAIT.Share\E01_설치프로그램\오라클클라이언트 12c\winx64_12201_database\database\stage\Actions\w32RegActions\10.2.0.1.0\1")</f>
        <v>\\10.12.11.20\TFO.FAIT.Share\E01_설치프로그램\오라클클라이언트 12c\winx64_12201_database\database\stage\Actions\w32RegActions\10.2.0.1.0\1</v>
      </c>
    </row>
    <row r="3805" spans="1:1" x14ac:dyDescent="0.4">
      <c r="A3805" t="str">
        <f>HYPERLINK("\\10.12.11.20\TFO.FAIT.Share\E01_설치프로그램\오라클클라이언트 12c\winx64_12201_database\database\stage\Actions\WindowsActionLib\12.0.0.0.0")</f>
        <v>\\10.12.11.20\TFO.FAIT.Share\E01_설치프로그램\오라클클라이언트 12c\winx64_12201_database\database\stage\Actions\WindowsActionLib\12.0.0.0.0</v>
      </c>
    </row>
    <row r="3806" spans="1:1" x14ac:dyDescent="0.4">
      <c r="A3806" t="str">
        <f>HYPERLINK("\\10.12.11.20\TFO.FAIT.Share\E01_설치프로그램\오라클클라이언트 12c\winx64_12201_database\database\stage\Actions\WindowsActionLib\12.0.0.0.0\1")</f>
        <v>\\10.12.11.20\TFO.FAIT.Share\E01_설치프로그램\오라클클라이언트 12c\winx64_12201_database\database\stage\Actions\WindowsActionLib\12.0.0.0.0\1</v>
      </c>
    </row>
    <row r="3807" spans="1:1" x14ac:dyDescent="0.4">
      <c r="A3807" t="str">
        <f>HYPERLINK("\\10.12.11.20\TFO.FAIT.Share\E01_설치프로그램\오라클클라이언트 12c\winx64_12201_database\database\stage\Actions\wingeneralActions\10.2.0.1.0")</f>
        <v>\\10.12.11.20\TFO.FAIT.Share\E01_설치프로그램\오라클클라이언트 12c\winx64_12201_database\database\stage\Actions\wingeneralActions\10.2.0.1.0</v>
      </c>
    </row>
    <row r="3808" spans="1:1" x14ac:dyDescent="0.4">
      <c r="A3808" t="str">
        <f>HYPERLINK("\\10.12.11.20\TFO.FAIT.Share\E01_설치프로그램\오라클클라이언트 12c\winx64_12201_database\database\stage\Actions\wingeneralActions\10.2.0.1.0\1")</f>
        <v>\\10.12.11.20\TFO.FAIT.Share\E01_설치프로그램\오라클클라이언트 12c\winx64_12201_database\database\stage\Actions\wingeneralActions\10.2.0.1.0\1</v>
      </c>
    </row>
    <row r="3809" spans="1:1" x14ac:dyDescent="0.4">
      <c r="A3809" t="str">
        <f>HYPERLINK("\\10.12.11.20\TFO.FAIT.Share\E01_설치프로그램\오라클클라이언트 12c\winx64_12201_database\database\stage\Components\oracle.aspnet_2")</f>
        <v>\\10.12.11.20\TFO.FAIT.Share\E01_설치프로그램\오라클클라이언트 12c\winx64_12201_database\database\stage\Components\oracle.aspnet_2</v>
      </c>
    </row>
    <row r="3810" spans="1:1" x14ac:dyDescent="0.4">
      <c r="A3810" t="str">
        <f>HYPERLINK("\\10.12.11.20\TFO.FAIT.Share\E01_설치프로그램\오라클클라이언트 12c\winx64_12201_database\database\stage\Components\oracle.assistants.acf")</f>
        <v>\\10.12.11.20\TFO.FAIT.Share\E01_설치프로그램\오라클클라이언트 12c\winx64_12201_database\database\stage\Components\oracle.assistants.acf</v>
      </c>
    </row>
    <row r="3811" spans="1:1" x14ac:dyDescent="0.4">
      <c r="A3811" t="str">
        <f>HYPERLINK("\\10.12.11.20\TFO.FAIT.Share\E01_설치프로그램\오라클클라이언트 12c\winx64_12201_database\database\stage\Components\oracle.assistants.deconfig")</f>
        <v>\\10.12.11.20\TFO.FAIT.Share\E01_설치프로그램\오라클클라이언트 12c\winx64_12201_database\database\stage\Components\oracle.assistants.deconfig</v>
      </c>
    </row>
    <row r="3812" spans="1:1" x14ac:dyDescent="0.4">
      <c r="A3812" t="str">
        <f>HYPERLINK("\\10.12.11.20\TFO.FAIT.Share\E01_설치프로그램\오라클클라이언트 12c\winx64_12201_database\database\stage\Components\oracle.assistants.netca.client")</f>
        <v>\\10.12.11.20\TFO.FAIT.Share\E01_설치프로그램\오라클클라이언트 12c\winx64_12201_database\database\stage\Components\oracle.assistants.netca.client</v>
      </c>
    </row>
    <row r="3813" spans="1:1" x14ac:dyDescent="0.4">
      <c r="A3813" t="str">
        <f>HYPERLINK("\\10.12.11.20\TFO.FAIT.Share\E01_설치프로그램\오라클클라이언트 12c\winx64_12201_database\database\stage\Components\oracle.assistants.server")</f>
        <v>\\10.12.11.20\TFO.FAIT.Share\E01_설치프로그램\오라클클라이언트 12c\winx64_12201_database\database\stage\Components\oracle.assistants.server</v>
      </c>
    </row>
    <row r="3814" spans="1:1" x14ac:dyDescent="0.4">
      <c r="A3814" t="str">
        <f>HYPERLINK("\\10.12.11.20\TFO.FAIT.Share\E01_설치프로그램\오라클클라이언트 12c\winx64_12201_database\database\stage\Components\oracle.bali.ewt")</f>
        <v>\\10.12.11.20\TFO.FAIT.Share\E01_설치프로그램\오라클클라이언트 12c\winx64_12201_database\database\stage\Components\oracle.bali.ewt</v>
      </c>
    </row>
    <row r="3815" spans="1:1" x14ac:dyDescent="0.4">
      <c r="A3815" t="str">
        <f>HYPERLINK("\\10.12.11.20\TFO.FAIT.Share\E01_설치프로그램\오라클클라이언트 12c\winx64_12201_database\database\stage\Components\oracle.bali.ice")</f>
        <v>\\10.12.11.20\TFO.FAIT.Share\E01_설치프로그램\오라클클라이언트 12c\winx64_12201_database\database\stage\Components\oracle.bali.ice</v>
      </c>
    </row>
    <row r="3816" spans="1:1" x14ac:dyDescent="0.4">
      <c r="A3816" t="str">
        <f>HYPERLINK("\\10.12.11.20\TFO.FAIT.Share\E01_설치프로그램\오라클클라이언트 12c\winx64_12201_database\database\stage\Components\oracle.bali.jewt")</f>
        <v>\\10.12.11.20\TFO.FAIT.Share\E01_설치프로그램\오라클클라이언트 12c\winx64_12201_database\database\stage\Components\oracle.bali.jewt</v>
      </c>
    </row>
    <row r="3817" spans="1:1" x14ac:dyDescent="0.4">
      <c r="A3817" t="str">
        <f>HYPERLINK("\\10.12.11.20\TFO.FAIT.Share\E01_설치프로그램\오라클클라이언트 12c\winx64_12201_database\database\stage\Components\oracle.bali.share")</f>
        <v>\\10.12.11.20\TFO.FAIT.Share\E01_설치프로그램\오라클클라이언트 12c\winx64_12201_database\database\stage\Components\oracle.bali.share</v>
      </c>
    </row>
    <row r="3818" spans="1:1" x14ac:dyDescent="0.4">
      <c r="A3818" t="str">
        <f>HYPERLINK("\\10.12.11.20\TFO.FAIT.Share\E01_설치프로그램\오라클클라이언트 12c\winx64_12201_database\database\stage\Components\oracle.blaslapack")</f>
        <v>\\10.12.11.20\TFO.FAIT.Share\E01_설치프로그램\오라클클라이언트 12c\winx64_12201_database\database\stage\Components\oracle.blaslapack</v>
      </c>
    </row>
    <row r="3819" spans="1:1" x14ac:dyDescent="0.4">
      <c r="A3819" t="str">
        <f>HYPERLINK("\\10.12.11.20\TFO.FAIT.Share\E01_설치프로그램\오라클클라이언트 12c\winx64_12201_database\database\stage\Components\oracle.buildtools.common")</f>
        <v>\\10.12.11.20\TFO.FAIT.Share\E01_설치프로그램\오라클클라이언트 12c\winx64_12201_database\database\stage\Components\oracle.buildtools.common</v>
      </c>
    </row>
    <row r="3820" spans="1:1" x14ac:dyDescent="0.4">
      <c r="A3820" t="str">
        <f>HYPERLINK("\\10.12.11.20\TFO.FAIT.Share\E01_설치프로그램\오라클클라이언트 12c\winx64_12201_database\database\stage\Components\oracle.buildtools.rsf")</f>
        <v>\\10.12.11.20\TFO.FAIT.Share\E01_설치프로그램\오라클클라이언트 12c\winx64_12201_database\database\stage\Components\oracle.buildtools.rsf</v>
      </c>
    </row>
    <row r="3821" spans="1:1" x14ac:dyDescent="0.4">
      <c r="A3821" t="str">
        <f>HYPERLINK("\\10.12.11.20\TFO.FAIT.Share\E01_설치프로그램\오라클클라이언트 12c\winx64_12201_database\database\stage\Components\oracle.clrintg.ode_net_2")</f>
        <v>\\10.12.11.20\TFO.FAIT.Share\E01_설치프로그램\오라클클라이언트 12c\winx64_12201_database\database\stage\Components\oracle.clrintg.ode_net_2</v>
      </c>
    </row>
    <row r="3822" spans="1:1" x14ac:dyDescent="0.4">
      <c r="A3822" t="str">
        <f>HYPERLINK("\\10.12.11.20\TFO.FAIT.Share\E01_설치프로그램\오라클클라이언트 12c\winx64_12201_database\database\stage\Components\oracle.ctx")</f>
        <v>\\10.12.11.20\TFO.FAIT.Share\E01_설치프로그램\오라클클라이언트 12c\winx64_12201_database\database\stage\Components\oracle.ctx</v>
      </c>
    </row>
    <row r="3823" spans="1:1" x14ac:dyDescent="0.4">
      <c r="A3823" t="str">
        <f>HYPERLINK("\\10.12.11.20\TFO.FAIT.Share\E01_설치프로그램\오라클클라이언트 12c\winx64_12201_database\database\stage\Components\oracle.ctx.atg")</f>
        <v>\\10.12.11.20\TFO.FAIT.Share\E01_설치프로그램\오라클클라이언트 12c\winx64_12201_database\database\stage\Components\oracle.ctx.atg</v>
      </c>
    </row>
    <row r="3824" spans="1:1" x14ac:dyDescent="0.4">
      <c r="A3824" t="str">
        <f>HYPERLINK("\\10.12.11.20\TFO.FAIT.Share\E01_설치프로그램\오라클클라이언트 12c\winx64_12201_database\database\stage\Components\oracle.ctx.companion")</f>
        <v>\\10.12.11.20\TFO.FAIT.Share\E01_설치프로그램\오라클클라이언트 12c\winx64_12201_database\database\stage\Components\oracle.ctx.companion</v>
      </c>
    </row>
    <row r="3825" spans="1:1" x14ac:dyDescent="0.4">
      <c r="A3825" t="str">
        <f>HYPERLINK("\\10.12.11.20\TFO.FAIT.Share\E01_설치프로그램\오라클클라이언트 12c\winx64_12201_database\database\stage\Components\oracle.dbdev")</f>
        <v>\\10.12.11.20\TFO.FAIT.Share\E01_설치프로그램\오라클클라이언트 12c\winx64_12201_database\database\stage\Components\oracle.dbdev</v>
      </c>
    </row>
    <row r="3826" spans="1:1" x14ac:dyDescent="0.4">
      <c r="A3826" t="str">
        <f>HYPERLINK("\\10.12.11.20\TFO.FAIT.Share\E01_설치프로그램\오라클클라이언트 12c\winx64_12201_database\database\stage\Components\oracle.dbjava.ic")</f>
        <v>\\10.12.11.20\TFO.FAIT.Share\E01_설치프로그램\오라클클라이언트 12c\winx64_12201_database\database\stage\Components\oracle.dbjava.ic</v>
      </c>
    </row>
    <row r="3827" spans="1:1" x14ac:dyDescent="0.4">
      <c r="A3827" t="str">
        <f>HYPERLINK("\\10.12.11.20\TFO.FAIT.Share\E01_설치프로그램\오라클클라이언트 12c\winx64_12201_database\database\stage\Components\oracle.dbjava.jdbc")</f>
        <v>\\10.12.11.20\TFO.FAIT.Share\E01_설치프로그램\오라클클라이언트 12c\winx64_12201_database\database\stage\Components\oracle.dbjava.jdbc</v>
      </c>
    </row>
    <row r="3828" spans="1:1" x14ac:dyDescent="0.4">
      <c r="A3828" t="str">
        <f>HYPERLINK("\\10.12.11.20\TFO.FAIT.Share\E01_설치프로그램\오라클클라이언트 12c\winx64_12201_database\database\stage\Components\oracle.dbjava.server")</f>
        <v>\\10.12.11.20\TFO.FAIT.Share\E01_설치프로그램\오라클클라이언트 12c\winx64_12201_database\database\stage\Components\oracle.dbjava.server</v>
      </c>
    </row>
    <row r="3829" spans="1:1" x14ac:dyDescent="0.4">
      <c r="A3829" t="str">
        <f>HYPERLINK("\\10.12.11.20\TFO.FAIT.Share\E01_설치프로그램\오라클클라이언트 12c\winx64_12201_database\database\stage\Components\oracle.dbjava.ucp")</f>
        <v>\\10.12.11.20\TFO.FAIT.Share\E01_설치프로그램\오라클클라이언트 12c\winx64_12201_database\database\stage\Components\oracle.dbjava.ucp</v>
      </c>
    </row>
    <row r="3830" spans="1:1" x14ac:dyDescent="0.4">
      <c r="A3830" t="str">
        <f>HYPERLINK("\\10.12.11.20\TFO.FAIT.Share\E01_설치프로그램\오라클클라이언트 12c\winx64_12201_database\database\stage\Components\oracle.dbtoolslistener")</f>
        <v>\\10.12.11.20\TFO.FAIT.Share\E01_설치프로그램\오라클클라이언트 12c\winx64_12201_database\database\stage\Components\oracle.dbtoolslistener</v>
      </c>
    </row>
    <row r="3831" spans="1:1" x14ac:dyDescent="0.4">
      <c r="A3831" t="str">
        <f>HYPERLINK("\\10.12.11.20\TFO.FAIT.Share\E01_설치프로그램\오라클클라이언트 12c\winx64_12201_database\database\stage\Components\oracle.duma")</f>
        <v>\\10.12.11.20\TFO.FAIT.Share\E01_설치프로그램\오라클클라이언트 12c\winx64_12201_database\database\stage\Components\oracle.duma</v>
      </c>
    </row>
    <row r="3832" spans="1:1" x14ac:dyDescent="0.4">
      <c r="A3832" t="str">
        <f>HYPERLINK("\\10.12.11.20\TFO.FAIT.Share\E01_설치프로그램\오라클클라이언트 12c\winx64_12201_database\database\stage\Components\oracle.has.common")</f>
        <v>\\10.12.11.20\TFO.FAIT.Share\E01_설치프로그램\오라클클라이언트 12c\winx64_12201_database\database\stage\Components\oracle.has.common</v>
      </c>
    </row>
    <row r="3833" spans="1:1" x14ac:dyDescent="0.4">
      <c r="A3833" t="str">
        <f>HYPERLINK("\\10.12.11.20\TFO.FAIT.Share\E01_설치프로그램\오라클클라이언트 12c\winx64_12201_database\database\stage\Components\oracle.has.common.cvu")</f>
        <v>\\10.12.11.20\TFO.FAIT.Share\E01_설치프로그램\오라클클라이언트 12c\winx64_12201_database\database\stage\Components\oracle.has.common.cvu</v>
      </c>
    </row>
    <row r="3834" spans="1:1" x14ac:dyDescent="0.4">
      <c r="A3834" t="str">
        <f>HYPERLINK("\\10.12.11.20\TFO.FAIT.Share\E01_설치프로그램\오라클클라이언트 12c\winx64_12201_database\database\stage\Components\oracle.has.db")</f>
        <v>\\10.12.11.20\TFO.FAIT.Share\E01_설치프로그램\오라클클라이언트 12c\winx64_12201_database\database\stage\Components\oracle.has.db</v>
      </c>
    </row>
    <row r="3835" spans="1:1" x14ac:dyDescent="0.4">
      <c r="A3835" t="str">
        <f>HYPERLINK("\\10.12.11.20\TFO.FAIT.Share\E01_설치프로그램\오라클클라이언트 12c\winx64_12201_database\database\stage\Components\oracle.has.deconfig")</f>
        <v>\\10.12.11.20\TFO.FAIT.Share\E01_설치프로그램\오라클클라이언트 12c\winx64_12201_database\database\stage\Components\oracle.has.deconfig</v>
      </c>
    </row>
    <row r="3836" spans="1:1" x14ac:dyDescent="0.4">
      <c r="A3836" t="str">
        <f>HYPERLINK("\\10.12.11.20\TFO.FAIT.Share\E01_설치프로그램\오라클클라이언트 12c\winx64_12201_database\database\stage\Components\oracle.has.rsf")</f>
        <v>\\10.12.11.20\TFO.FAIT.Share\E01_설치프로그램\오라클클라이언트 12c\winx64_12201_database\database\stage\Components\oracle.has.rsf</v>
      </c>
    </row>
    <row r="3837" spans="1:1" x14ac:dyDescent="0.4">
      <c r="A3837" t="str">
        <f>HYPERLINK("\\10.12.11.20\TFO.FAIT.Share\E01_설치프로그램\오라클클라이언트 12c\winx64_12201_database\database\stage\Components\oracle.help.ohj")</f>
        <v>\\10.12.11.20\TFO.FAIT.Share\E01_설치프로그램\오라클클라이언트 12c\winx64_12201_database\database\stage\Components\oracle.help.ohj</v>
      </c>
    </row>
    <row r="3838" spans="1:1" x14ac:dyDescent="0.4">
      <c r="A3838" t="str">
        <f>HYPERLINK("\\10.12.11.20\TFO.FAIT.Share\E01_설치프로그램\오라클클라이언트 12c\winx64_12201_database\database\stage\Components\oracle.help.share")</f>
        <v>\\10.12.11.20\TFO.FAIT.Share\E01_설치프로그램\오라클클라이언트 12c\winx64_12201_database\database\stage\Components\oracle.help.share</v>
      </c>
    </row>
    <row r="3839" spans="1:1" x14ac:dyDescent="0.4">
      <c r="A3839" t="str">
        <f>HYPERLINK("\\10.12.11.20\TFO.FAIT.Share\E01_설치프로그램\오라클클라이언트 12c\winx64_12201_database\database\stage\Components\oracle.install.deinstalltool")</f>
        <v>\\10.12.11.20\TFO.FAIT.Share\E01_설치프로그램\오라클클라이언트 12c\winx64_12201_database\database\stage\Components\oracle.install.deinstalltool</v>
      </c>
    </row>
    <row r="3840" spans="1:1" x14ac:dyDescent="0.4">
      <c r="A3840" t="str">
        <f>HYPERLINK("\\10.12.11.20\TFO.FAIT.Share\E01_설치프로그램\오라클클라이언트 12c\winx64_12201_database\database\stage\Components\oracle.javavm.client")</f>
        <v>\\10.12.11.20\TFO.FAIT.Share\E01_설치프로그램\오라클클라이언트 12c\winx64_12201_database\database\stage\Components\oracle.javavm.client</v>
      </c>
    </row>
    <row r="3841" spans="1:1" x14ac:dyDescent="0.4">
      <c r="A3841" t="str">
        <f>HYPERLINK("\\10.12.11.20\TFO.FAIT.Share\E01_설치프로그램\오라클클라이언트 12c\winx64_12201_database\database\stage\Components\oracle.javavm.companion")</f>
        <v>\\10.12.11.20\TFO.FAIT.Share\E01_설치프로그램\오라클클라이언트 12c\winx64_12201_database\database\stage\Components\oracle.javavm.companion</v>
      </c>
    </row>
    <row r="3842" spans="1:1" x14ac:dyDescent="0.4">
      <c r="A3842" t="str">
        <f>HYPERLINK("\\10.12.11.20\TFO.FAIT.Share\E01_설치프로그램\오라클클라이언트 12c\winx64_12201_database\database\stage\Components\oracle.javavm.server")</f>
        <v>\\10.12.11.20\TFO.FAIT.Share\E01_설치프로그램\오라클클라이언트 12c\winx64_12201_database\database\stage\Components\oracle.javavm.server</v>
      </c>
    </row>
    <row r="3843" spans="1:1" x14ac:dyDescent="0.4">
      <c r="A3843" t="str">
        <f>HYPERLINK("\\10.12.11.20\TFO.FAIT.Share\E01_설치프로그램\오라클클라이언트 12c\winx64_12201_database\database\stage\Components\oracle.javavm.server.core")</f>
        <v>\\10.12.11.20\TFO.FAIT.Share\E01_설치프로그램\오라클클라이언트 12c\winx64_12201_database\database\stage\Components\oracle.javavm.server.core</v>
      </c>
    </row>
    <row r="3844" spans="1:1" x14ac:dyDescent="0.4">
      <c r="A3844" t="str">
        <f>HYPERLINK("\\10.12.11.20\TFO.FAIT.Share\E01_설치프로그램\오라클클라이언트 12c\winx64_12201_database\database\stage\Components\oracle.jdk")</f>
        <v>\\10.12.11.20\TFO.FAIT.Share\E01_설치프로그램\오라클클라이언트 12c\winx64_12201_database\database\stage\Components\oracle.jdk</v>
      </c>
    </row>
    <row r="3845" spans="1:1" x14ac:dyDescent="0.4">
      <c r="A3845" t="str">
        <f>HYPERLINK("\\10.12.11.20\TFO.FAIT.Share\E01_설치프로그램\오라클클라이언트 12c\winx64_12201_database\database\stage\Components\oracle.ldap.admin")</f>
        <v>\\10.12.11.20\TFO.FAIT.Share\E01_설치프로그램\오라클클라이언트 12c\winx64_12201_database\database\stage\Components\oracle.ldap.admin</v>
      </c>
    </row>
    <row r="3846" spans="1:1" x14ac:dyDescent="0.4">
      <c r="A3846" t="str">
        <f>HYPERLINK("\\10.12.11.20\TFO.FAIT.Share\E01_설치프로그램\오라클클라이언트 12c\winx64_12201_database\database\stage\Components\oracle.ldap.client")</f>
        <v>\\10.12.11.20\TFO.FAIT.Share\E01_설치프로그램\오라클클라이언트 12c\winx64_12201_database\database\stage\Components\oracle.ldap.client</v>
      </c>
    </row>
    <row r="3847" spans="1:1" x14ac:dyDescent="0.4">
      <c r="A3847" t="str">
        <f>HYPERLINK("\\10.12.11.20\TFO.FAIT.Share\E01_설치프로그램\오라클클라이언트 12c\winx64_12201_database\database\stage\Components\oracle.ldap.owm")</f>
        <v>\\10.12.11.20\TFO.FAIT.Share\E01_설치프로그램\오라클클라이언트 12c\winx64_12201_database\database\stage\Components\oracle.ldap.owm</v>
      </c>
    </row>
    <row r="3848" spans="1:1" x14ac:dyDescent="0.4">
      <c r="A3848" t="str">
        <f>HYPERLINK("\\10.12.11.20\TFO.FAIT.Share\E01_설치프로그램\오라클클라이언트 12c\winx64_12201_database\database\stage\Components\oracle.ldap.rsf")</f>
        <v>\\10.12.11.20\TFO.FAIT.Share\E01_설치프로그램\오라클클라이언트 12c\winx64_12201_database\database\stage\Components\oracle.ldap.rsf</v>
      </c>
    </row>
    <row r="3849" spans="1:1" x14ac:dyDescent="0.4">
      <c r="A3849" t="str">
        <f>HYPERLINK("\\10.12.11.20\TFO.FAIT.Share\E01_설치프로그램\오라클클라이언트 12c\winx64_12201_database\database\stage\Components\oracle.ldap.rsf.ic")</f>
        <v>\\10.12.11.20\TFO.FAIT.Share\E01_설치프로그램\오라클클라이언트 12c\winx64_12201_database\database\stage\Components\oracle.ldap.rsf.ic</v>
      </c>
    </row>
    <row r="3850" spans="1:1" x14ac:dyDescent="0.4">
      <c r="A3850" t="str">
        <f>HYPERLINK("\\10.12.11.20\TFO.FAIT.Share\E01_설치프로그램\오라클클라이언트 12c\winx64_12201_database\database\stage\Components\oracle.ldap.security.osdt")</f>
        <v>\\10.12.11.20\TFO.FAIT.Share\E01_설치프로그램\오라클클라이언트 12c\winx64_12201_database\database\stage\Components\oracle.ldap.security.osdt</v>
      </c>
    </row>
    <row r="3851" spans="1:1" x14ac:dyDescent="0.4">
      <c r="A3851" t="str">
        <f>HYPERLINK("\\10.12.11.20\TFO.FAIT.Share\E01_설치프로그램\오라클클라이언트 12c\winx64_12201_database\database\stage\Components\oracle.ldap.ssl")</f>
        <v>\\10.12.11.20\TFO.FAIT.Share\E01_설치프로그램\오라클클라이언트 12c\winx64_12201_database\database\stage\Components\oracle.ldap.ssl</v>
      </c>
    </row>
    <row r="3852" spans="1:1" x14ac:dyDescent="0.4">
      <c r="A3852" t="str">
        <f>HYPERLINK("\\10.12.11.20\TFO.FAIT.Share\E01_설치프로그램\오라클클라이언트 12c\winx64_12201_database\database\stage\Components\oracle.marvel")</f>
        <v>\\10.12.11.20\TFO.FAIT.Share\E01_설치프로그램\오라클클라이언트 12c\winx64_12201_database\database\stage\Components\oracle.marvel</v>
      </c>
    </row>
    <row r="3853" spans="1:1" x14ac:dyDescent="0.4">
      <c r="A3853" t="str">
        <f>HYPERLINK("\\10.12.11.20\TFO.FAIT.Share\E01_설치프로그램\오라클클라이언트 12c\winx64_12201_database\database\stage\Components\oracle.mgw.common")</f>
        <v>\\10.12.11.20\TFO.FAIT.Share\E01_설치프로그램\오라클클라이언트 12c\winx64_12201_database\database\stage\Components\oracle.mgw.common</v>
      </c>
    </row>
    <row r="3854" spans="1:1" x14ac:dyDescent="0.4">
      <c r="A3854" t="str">
        <f>HYPERLINK("\\10.12.11.20\TFO.FAIT.Share\E01_설치프로그램\오라클클라이언트 12c\winx64_12201_database\database\stage\Components\oracle.network")</f>
        <v>\\10.12.11.20\TFO.FAIT.Share\E01_설치프로그램\오라클클라이언트 12c\winx64_12201_database\database\stage\Components\oracle.network</v>
      </c>
    </row>
    <row r="3855" spans="1:1" x14ac:dyDescent="0.4">
      <c r="A3855" t="str">
        <f>HYPERLINK("\\10.12.11.20\TFO.FAIT.Share\E01_설치프로그램\오라클클라이언트 12c\winx64_12201_database\database\stage\Components\oracle.network.aso")</f>
        <v>\\10.12.11.20\TFO.FAIT.Share\E01_설치프로그램\오라클클라이언트 12c\winx64_12201_database\database\stage\Components\oracle.network.aso</v>
      </c>
    </row>
    <row r="3856" spans="1:1" x14ac:dyDescent="0.4">
      <c r="A3856" t="str">
        <f>HYPERLINK("\\10.12.11.20\TFO.FAIT.Share\E01_설치프로그램\오라클클라이언트 12c\winx64_12201_database\database\stage\Components\oracle.network.client")</f>
        <v>\\10.12.11.20\TFO.FAIT.Share\E01_설치프로그램\오라클클라이언트 12c\winx64_12201_database\database\stage\Components\oracle.network.client</v>
      </c>
    </row>
    <row r="3857" spans="1:1" x14ac:dyDescent="0.4">
      <c r="A3857" t="str">
        <f>HYPERLINK("\\10.12.11.20\TFO.FAIT.Share\E01_설치프로그램\오라클클라이언트 12c\winx64_12201_database\database\stage\Components\oracle.network.listener")</f>
        <v>\\10.12.11.20\TFO.FAIT.Share\E01_설치프로그램\오라클클라이언트 12c\winx64_12201_database\database\stage\Components\oracle.network.listener</v>
      </c>
    </row>
    <row r="3858" spans="1:1" x14ac:dyDescent="0.4">
      <c r="A3858" t="str">
        <f>HYPERLINK("\\10.12.11.20\TFO.FAIT.Share\E01_설치프로그램\오라클클라이언트 12c\winx64_12201_database\database\stage\Components\oracle.network.rsf")</f>
        <v>\\10.12.11.20\TFO.FAIT.Share\E01_설치프로그램\오라클클라이언트 12c\winx64_12201_database\database\stage\Components\oracle.network.rsf</v>
      </c>
    </row>
    <row r="3859" spans="1:1" x14ac:dyDescent="0.4">
      <c r="A3859" t="str">
        <f>HYPERLINK("\\10.12.11.20\TFO.FAIT.Share\E01_설치프로그램\오라클클라이언트 12c\winx64_12201_database\database\stage\Components\oracle.nlsrtl.rsf")</f>
        <v>\\10.12.11.20\TFO.FAIT.Share\E01_설치프로그램\오라클클라이언트 12c\winx64_12201_database\database\stage\Components\oracle.nlsrtl.rsf</v>
      </c>
    </row>
    <row r="3860" spans="1:1" x14ac:dyDescent="0.4">
      <c r="A3860" t="str">
        <f>HYPERLINK("\\10.12.11.20\TFO.FAIT.Share\E01_설치프로그램\오라클클라이언트 12c\winx64_12201_database\database\stage\Components\oracle.nlsrtl.rsf.core")</f>
        <v>\\10.12.11.20\TFO.FAIT.Share\E01_설치프로그램\오라클클라이언트 12c\winx64_12201_database\database\stage\Components\oracle.nlsrtl.rsf.core</v>
      </c>
    </row>
    <row r="3861" spans="1:1" x14ac:dyDescent="0.4">
      <c r="A3861" t="str">
        <f>HYPERLINK("\\10.12.11.20\TFO.FAIT.Share\E01_설치프로그램\오라클클라이언트 12c\winx64_12201_database\database\stage\Components\oracle.nlsrtl.rsf.ic")</f>
        <v>\\10.12.11.20\TFO.FAIT.Share\E01_설치프로그램\오라클클라이언트 12c\winx64_12201_database\database\stage\Components\oracle.nlsrtl.rsf.ic</v>
      </c>
    </row>
    <row r="3862" spans="1:1" x14ac:dyDescent="0.4">
      <c r="A3862" t="str">
        <f>HYPERLINK("\\10.12.11.20\TFO.FAIT.Share\E01_설치프로그램\오라클클라이언트 12c\winx64_12201_database\database\stage\Components\oracle.nlsrtl.rsf.lbuilder")</f>
        <v>\\10.12.11.20\TFO.FAIT.Share\E01_설치프로그램\오라클클라이언트 12c\winx64_12201_database\database\stage\Components\oracle.nlsrtl.rsf.lbuilder</v>
      </c>
    </row>
    <row r="3863" spans="1:1" x14ac:dyDescent="0.4">
      <c r="A3863" t="str">
        <f>HYPERLINK("\\10.12.11.20\TFO.FAIT.Share\E01_설치프로그램\오라클클라이언트 12c\winx64_12201_database\database\stage\Components\oracle.ntoledb")</f>
        <v>\\10.12.11.20\TFO.FAIT.Share\E01_설치프로그램\오라클클라이언트 12c\winx64_12201_database\database\stage\Components\oracle.ntoledb</v>
      </c>
    </row>
    <row r="3864" spans="1:1" x14ac:dyDescent="0.4">
      <c r="A3864" t="str">
        <f>HYPERLINK("\\10.12.11.20\TFO.FAIT.Share\E01_설치프로그램\오라클클라이언트 12c\winx64_12201_database\database\stage\Components\oracle.ntoledb.odp_net_2")</f>
        <v>\\10.12.11.20\TFO.FAIT.Share\E01_설치프로그램\오라클클라이언트 12c\winx64_12201_database\database\stage\Components\oracle.ntoledb.odp_net_2</v>
      </c>
    </row>
    <row r="3865" spans="1:1" x14ac:dyDescent="0.4">
      <c r="A3865" t="str">
        <f>HYPERLINK("\\10.12.11.20\TFO.FAIT.Share\E01_설치프로그램\오라클클라이언트 12c\winx64_12201_database\database\stage\Components\oracle.ntoramts")</f>
        <v>\\10.12.11.20\TFO.FAIT.Share\E01_설치프로그램\오라클클라이언트 12c\winx64_12201_database\database\stage\Components\oracle.ntoramts</v>
      </c>
    </row>
    <row r="3866" spans="1:1" x14ac:dyDescent="0.4">
      <c r="A3866" t="str">
        <f>HYPERLINK("\\10.12.11.20\TFO.FAIT.Share\E01_설치프로그램\오라클클라이언트 12c\winx64_12201_database\database\stage\Components\oracle.ntrdbms.admin")</f>
        <v>\\10.12.11.20\TFO.FAIT.Share\E01_설치프로그램\오라클클라이언트 12c\winx64_12201_database\database\stage\Components\oracle.ntrdbms.admin</v>
      </c>
    </row>
    <row r="3867" spans="1:1" x14ac:dyDescent="0.4">
      <c r="A3867" t="str">
        <f>HYPERLINK("\\10.12.11.20\TFO.FAIT.Share\E01_설치프로그램\오라클클라이언트 12c\winx64_12201_database\database\stage\Components\oracle.ntrdbms.oraconfig")</f>
        <v>\\10.12.11.20\TFO.FAIT.Share\E01_설치프로그램\오라클클라이언트 12c\winx64_12201_database\database\stage\Components\oracle.ntrdbms.oraconfig</v>
      </c>
    </row>
    <row r="3868" spans="1:1" x14ac:dyDescent="0.4">
      <c r="A3868" t="str">
        <f>HYPERLINK("\\10.12.11.20\TFO.FAIT.Share\E01_설치프로그램\오라클클라이언트 12c\winx64_12201_database\database\stage\Components\oracle.odbc")</f>
        <v>\\10.12.11.20\TFO.FAIT.Share\E01_설치프로그램\오라클클라이언트 12c\winx64_12201_database\database\stage\Components\oracle.odbc</v>
      </c>
    </row>
    <row r="3869" spans="1:1" x14ac:dyDescent="0.4">
      <c r="A3869" t="str">
        <f>HYPERLINK("\\10.12.11.20\TFO.FAIT.Share\E01_설치프로그램\오라클클라이언트 12c\winx64_12201_database\database\stage\Components\oracle.odbc.ic")</f>
        <v>\\10.12.11.20\TFO.FAIT.Share\E01_설치프로그램\오라클클라이언트 12c\winx64_12201_database\database\stage\Components\oracle.odbc.ic</v>
      </c>
    </row>
    <row r="3870" spans="1:1" x14ac:dyDescent="0.4">
      <c r="A3870" t="str">
        <f>HYPERLINK("\\10.12.11.20\TFO.FAIT.Share\E01_설치프로그램\오라클클라이언트 12c\winx64_12201_database\database\stage\Components\oracle.ons")</f>
        <v>\\10.12.11.20\TFO.FAIT.Share\E01_설치프로그램\오라클클라이언트 12c\winx64_12201_database\database\stage\Components\oracle.ons</v>
      </c>
    </row>
    <row r="3871" spans="1:1" x14ac:dyDescent="0.4">
      <c r="A3871" t="str">
        <f>HYPERLINK("\\10.12.11.20\TFO.FAIT.Share\E01_설치프로그램\오라클클라이언트 12c\winx64_12201_database\database\stage\Components\oracle.ons.ic")</f>
        <v>\\10.12.11.20\TFO.FAIT.Share\E01_설치프로그램\오라클클라이언트 12c\winx64_12201_database\database\stage\Components\oracle.ons.ic</v>
      </c>
    </row>
    <row r="3872" spans="1:1" x14ac:dyDescent="0.4">
      <c r="A3872" t="str">
        <f>HYPERLINK("\\10.12.11.20\TFO.FAIT.Share\E01_설치프로그램\오라클클라이언트 12c\winx64_12201_database\database\stage\Components\oracle.options")</f>
        <v>\\10.12.11.20\TFO.FAIT.Share\E01_설치프로그램\오라클클라이언트 12c\winx64_12201_database\database\stage\Components\oracle.options</v>
      </c>
    </row>
    <row r="3873" spans="1:1" x14ac:dyDescent="0.4">
      <c r="A3873" t="str">
        <f>HYPERLINK("\\10.12.11.20\TFO.FAIT.Share\E01_설치프로그램\오라클클라이언트 12c\winx64_12201_database\database\stage\Components\oracle.oracler.server")</f>
        <v>\\10.12.11.20\TFO.FAIT.Share\E01_설치프로그램\오라클클라이언트 12c\winx64_12201_database\database\stage\Components\oracle.oracler.server</v>
      </c>
    </row>
    <row r="3874" spans="1:1" x14ac:dyDescent="0.4">
      <c r="A3874" t="str">
        <f>HYPERLINK("\\10.12.11.20\TFO.FAIT.Share\E01_설치프로그램\오라클클라이언트 12c\winx64_12201_database\database\stage\Components\oracle.oracore.rsf")</f>
        <v>\\10.12.11.20\TFO.FAIT.Share\E01_설치프로그램\오라클클라이언트 12c\winx64_12201_database\database\stage\Components\oracle.oracore.rsf</v>
      </c>
    </row>
    <row r="3875" spans="1:1" x14ac:dyDescent="0.4">
      <c r="A3875" t="str">
        <f>HYPERLINK("\\10.12.11.20\TFO.FAIT.Share\E01_설치프로그램\오라클클라이언트 12c\winx64_12201_database\database\stage\Components\oracle.oracore.rsf.core")</f>
        <v>\\10.12.11.20\TFO.FAIT.Share\E01_설치프로그램\오라클클라이언트 12c\winx64_12201_database\database\stage\Components\oracle.oracore.rsf.core</v>
      </c>
    </row>
    <row r="3876" spans="1:1" x14ac:dyDescent="0.4">
      <c r="A3876" t="str">
        <f>HYPERLINK("\\10.12.11.20\TFO.FAIT.Share\E01_설치프로그램\오라클클라이언트 12c\winx64_12201_database\database\stage\Components\oracle.oraolap")</f>
        <v>\\10.12.11.20\TFO.FAIT.Share\E01_설치프로그램\오라클클라이언트 12c\winx64_12201_database\database\stage\Components\oracle.oraolap</v>
      </c>
    </row>
    <row r="3877" spans="1:1" x14ac:dyDescent="0.4">
      <c r="A3877" t="str">
        <f>HYPERLINK("\\10.12.11.20\TFO.FAIT.Share\E01_설치프로그램\오라클클라이언트 12c\winx64_12201_database\database\stage\Components\oracle.oraolap.api")</f>
        <v>\\10.12.11.20\TFO.FAIT.Share\E01_설치프로그램\오라클클라이언트 12c\winx64_12201_database\database\stage\Components\oracle.oraolap.api</v>
      </c>
    </row>
    <row r="3878" spans="1:1" x14ac:dyDescent="0.4">
      <c r="A3878" t="str">
        <f>HYPERLINK("\\10.12.11.20\TFO.FAIT.Share\E01_설치프로그램\오라클클라이언트 12c\winx64_12201_database\database\stage\Components\oracle.oraolap.dbscripts")</f>
        <v>\\10.12.11.20\TFO.FAIT.Share\E01_설치프로그램\오라클클라이언트 12c\winx64_12201_database\database\stage\Components\oracle.oraolap.dbscripts</v>
      </c>
    </row>
    <row r="3879" spans="1:1" x14ac:dyDescent="0.4">
      <c r="A3879" t="str">
        <f>HYPERLINK("\\10.12.11.20\TFO.FAIT.Share\E01_설치프로그램\오라클클라이언트 12c\winx64_12201_database\database\stage\Components\oracle.ordim.client")</f>
        <v>\\10.12.11.20\TFO.FAIT.Share\E01_설치프로그램\오라클클라이언트 12c\winx64_12201_database\database\stage\Components\oracle.ordim.client</v>
      </c>
    </row>
    <row r="3880" spans="1:1" x14ac:dyDescent="0.4">
      <c r="A3880" t="str">
        <f>HYPERLINK("\\10.12.11.20\TFO.FAIT.Share\E01_설치프로그램\오라클클라이언트 12c\winx64_12201_database\database\stage\Components\oracle.ordim.jai")</f>
        <v>\\10.12.11.20\TFO.FAIT.Share\E01_설치프로그램\오라클클라이언트 12c\winx64_12201_database\database\stage\Components\oracle.ordim.jai</v>
      </c>
    </row>
    <row r="3881" spans="1:1" x14ac:dyDescent="0.4">
      <c r="A3881" t="str">
        <f>HYPERLINK("\\10.12.11.20\TFO.FAIT.Share\E01_설치프로그램\오라클클라이언트 12c\winx64_12201_database\database\stage\Components\oracle.ordim.rdbms")</f>
        <v>\\10.12.11.20\TFO.FAIT.Share\E01_설치프로그램\오라클클라이언트 12c\winx64_12201_database\database\stage\Components\oracle.ordim.rdbms</v>
      </c>
    </row>
    <row r="3882" spans="1:1" x14ac:dyDescent="0.4">
      <c r="A3882" t="str">
        <f>HYPERLINK("\\10.12.11.20\TFO.FAIT.Share\E01_설치프로그램\오라클클라이언트 12c\winx64_12201_database\database\stage\Components\oracle.ordim.server")</f>
        <v>\\10.12.11.20\TFO.FAIT.Share\E01_설치프로그램\오라클클라이언트 12c\winx64_12201_database\database\stage\Components\oracle.ordim.server</v>
      </c>
    </row>
    <row r="3883" spans="1:1" x14ac:dyDescent="0.4">
      <c r="A3883" t="str">
        <f>HYPERLINK("\\10.12.11.20\TFO.FAIT.Share\E01_설치프로그램\오라클클라이언트 12c\winx64_12201_database\database\stage\Components\oracle.ovm")</f>
        <v>\\10.12.11.20\TFO.FAIT.Share\E01_설치프로그램\오라클클라이언트 12c\winx64_12201_database\database\stage\Components\oracle.ovm</v>
      </c>
    </row>
    <row r="3884" spans="1:1" x14ac:dyDescent="0.4">
      <c r="A3884" t="str">
        <f>HYPERLINK("\\10.12.11.20\TFO.FAIT.Share\E01_설치프로그램\오라클클라이언트 12c\winx64_12201_database\database\stage\Components\oracle.perlint")</f>
        <v>\\10.12.11.20\TFO.FAIT.Share\E01_설치프로그램\오라클클라이언트 12c\winx64_12201_database\database\stage\Components\oracle.perlint</v>
      </c>
    </row>
    <row r="3885" spans="1:1" x14ac:dyDescent="0.4">
      <c r="A3885" t="str">
        <f>HYPERLINK("\\10.12.11.20\TFO.FAIT.Share\E01_설치프로그램\오라클클라이언트 12c\winx64_12201_database\database\stage\Components\oracle.perlint.expat")</f>
        <v>\\10.12.11.20\TFO.FAIT.Share\E01_설치프로그램\오라클클라이언트 12c\winx64_12201_database\database\stage\Components\oracle.perlint.expat</v>
      </c>
    </row>
    <row r="3886" spans="1:1" x14ac:dyDescent="0.4">
      <c r="A3886" t="str">
        <f>HYPERLINK("\\10.12.11.20\TFO.FAIT.Share\E01_설치프로그램\오라클클라이언트 12c\winx64_12201_database\database\stage\Components\oracle.perlint.modules")</f>
        <v>\\10.12.11.20\TFO.FAIT.Share\E01_설치프로그램\오라클클라이언트 12c\winx64_12201_database\database\stage\Components\oracle.perlint.modules</v>
      </c>
    </row>
    <row r="3887" spans="1:1" x14ac:dyDescent="0.4">
      <c r="A3887" t="str">
        <f>HYPERLINK("\\10.12.11.20\TFO.FAIT.Share\E01_설치프로그램\오라클클라이언트 12c\winx64_12201_database\database\stage\Components\oracle.precomp")</f>
        <v>\\10.12.11.20\TFO.FAIT.Share\E01_설치프로그램\오라클클라이언트 12c\winx64_12201_database\database\stage\Components\oracle.precomp</v>
      </c>
    </row>
    <row r="3888" spans="1:1" x14ac:dyDescent="0.4">
      <c r="A3888" t="str">
        <f>HYPERLINK("\\10.12.11.20\TFO.FAIT.Share\E01_설치프로그램\오라클클라이언트 12c\winx64_12201_database\database\stage\Components\oracle.precomp.common")</f>
        <v>\\10.12.11.20\TFO.FAIT.Share\E01_설치프로그램\오라클클라이언트 12c\winx64_12201_database\database\stage\Components\oracle.precomp.common</v>
      </c>
    </row>
    <row r="3889" spans="1:1" x14ac:dyDescent="0.4">
      <c r="A3889" t="str">
        <f>HYPERLINK("\\10.12.11.20\TFO.FAIT.Share\E01_설치프로그램\오라클클라이언트 12c\winx64_12201_database\database\stage\Components\oracle.precomp.common.core")</f>
        <v>\\10.12.11.20\TFO.FAIT.Share\E01_설치프로그램\오라클클라이언트 12c\winx64_12201_database\database\stage\Components\oracle.precomp.common.core</v>
      </c>
    </row>
    <row r="3890" spans="1:1" x14ac:dyDescent="0.4">
      <c r="A3890" t="str">
        <f>HYPERLINK("\\10.12.11.20\TFO.FAIT.Share\E01_설치프로그램\오라클클라이언트 12c\winx64_12201_database\database\stage\Components\oracle.precomp.lang")</f>
        <v>\\10.12.11.20\TFO.FAIT.Share\E01_설치프로그램\오라클클라이언트 12c\winx64_12201_database\database\stage\Components\oracle.precomp.lang</v>
      </c>
    </row>
    <row r="3891" spans="1:1" x14ac:dyDescent="0.4">
      <c r="A3891" t="str">
        <f>HYPERLINK("\\10.12.11.20\TFO.FAIT.Share\E01_설치프로그램\오라클클라이언트 12c\winx64_12201_database\database\stage\Components\oracle.precomp.rsf")</f>
        <v>\\10.12.11.20\TFO.FAIT.Share\E01_설치프로그램\오라클클라이언트 12c\winx64_12201_database\database\stage\Components\oracle.precomp.rsf</v>
      </c>
    </row>
    <row r="3892" spans="1:1" x14ac:dyDescent="0.4">
      <c r="A3892" t="str">
        <f>HYPERLINK("\\10.12.11.20\TFO.FAIT.Share\E01_설치프로그램\오라클클라이언트 12c\winx64_12201_database\database\stage\Components\oracle.rdbms")</f>
        <v>\\10.12.11.20\TFO.FAIT.Share\E01_설치프로그램\오라클클라이언트 12c\winx64_12201_database\database\stage\Components\oracle.rdbms</v>
      </c>
    </row>
    <row r="3893" spans="1:1" x14ac:dyDescent="0.4">
      <c r="A3893" t="str">
        <f>HYPERLINK("\\10.12.11.20\TFO.FAIT.Share\E01_설치프로그램\오라클클라이언트 12c\winx64_12201_database\database\stage\Components\oracle.rdbms.crs")</f>
        <v>\\10.12.11.20\TFO.FAIT.Share\E01_설치프로그램\오라클클라이언트 12c\winx64_12201_database\database\stage\Components\oracle.rdbms.crs</v>
      </c>
    </row>
    <row r="3894" spans="1:1" x14ac:dyDescent="0.4">
      <c r="A3894" t="str">
        <f>HYPERLINK("\\10.12.11.20\TFO.FAIT.Share\E01_설치프로그램\오라클클라이언트 12c\winx64_12201_database\database\stage\Components\oracle.rdbms.dbscripts")</f>
        <v>\\10.12.11.20\TFO.FAIT.Share\E01_설치프로그램\오라클클라이언트 12c\winx64_12201_database\database\stage\Components\oracle.rdbms.dbscripts</v>
      </c>
    </row>
    <row r="3895" spans="1:1" x14ac:dyDescent="0.4">
      <c r="A3895" t="str">
        <f>HYPERLINK("\\10.12.11.20\TFO.FAIT.Share\E01_설치프로그램\오라클클라이언트 12c\winx64_12201_database\database\stage\Components\oracle.rdbms.deconfig")</f>
        <v>\\10.12.11.20\TFO.FAIT.Share\E01_설치프로그램\오라클클라이언트 12c\winx64_12201_database\database\stage\Components\oracle.rdbms.deconfig</v>
      </c>
    </row>
    <row r="3896" spans="1:1" x14ac:dyDescent="0.4">
      <c r="A3896" t="str">
        <f>HYPERLINK("\\10.12.11.20\TFO.FAIT.Share\E01_설치프로그램\오라클클라이언트 12c\winx64_12201_database\database\stage\Components\oracle.rdbms.dm")</f>
        <v>\\10.12.11.20\TFO.FAIT.Share\E01_설치프로그램\오라클클라이언트 12c\winx64_12201_database\database\stage\Components\oracle.rdbms.dm</v>
      </c>
    </row>
    <row r="3897" spans="1:1" x14ac:dyDescent="0.4">
      <c r="A3897" t="str">
        <f>HYPERLINK("\\10.12.11.20\TFO.FAIT.Share\E01_설치프로그램\오라클클라이언트 12c\winx64_12201_database\database\stage\Components\oracle.rdbms.dv")</f>
        <v>\\10.12.11.20\TFO.FAIT.Share\E01_설치프로그램\오라클클라이언트 12c\winx64_12201_database\database\stage\Components\oracle.rdbms.dv</v>
      </c>
    </row>
    <row r="3898" spans="1:1" x14ac:dyDescent="0.4">
      <c r="A3898" t="str">
        <f>HYPERLINK("\\10.12.11.20\TFO.FAIT.Share\E01_설치프로그램\오라클클라이언트 12c\winx64_12201_database\database\stage\Components\oracle.rdbms.hsodbc")</f>
        <v>\\10.12.11.20\TFO.FAIT.Share\E01_설치프로그램\오라클클라이언트 12c\winx64_12201_database\database\stage\Components\oracle.rdbms.hsodbc</v>
      </c>
    </row>
    <row r="3899" spans="1:1" x14ac:dyDescent="0.4">
      <c r="A3899" t="str">
        <f>HYPERLINK("\\10.12.11.20\TFO.FAIT.Share\E01_설치프로그램\오라클클라이언트 12c\winx64_12201_database\database\stage\Components\oracle.rdbms.hs_common")</f>
        <v>\\10.12.11.20\TFO.FAIT.Share\E01_설치프로그램\오라클클라이언트 12c\winx64_12201_database\database\stage\Components\oracle.rdbms.hs_common</v>
      </c>
    </row>
    <row r="3900" spans="1:1" x14ac:dyDescent="0.4">
      <c r="A3900" t="str">
        <f>HYPERLINK("\\10.12.11.20\TFO.FAIT.Share\E01_설치프로그램\오라클클라이언트 12c\winx64_12201_database\database\stage\Components\oracle.rdbms.install.common")</f>
        <v>\\10.12.11.20\TFO.FAIT.Share\E01_설치프로그램\오라클클라이언트 12c\winx64_12201_database\database\stage\Components\oracle.rdbms.install.common</v>
      </c>
    </row>
    <row r="3901" spans="1:1" x14ac:dyDescent="0.4">
      <c r="A3901" t="str">
        <f>HYPERLINK("\\10.12.11.20\TFO.FAIT.Share\E01_설치프로그램\오라클클라이언트 12c\winx64_12201_database\database\stage\Components\oracle.rdbms.install.plugins")</f>
        <v>\\10.12.11.20\TFO.FAIT.Share\E01_설치프로그램\오라클클라이언트 12c\winx64_12201_database\database\stage\Components\oracle.rdbms.install.plugins</v>
      </c>
    </row>
    <row r="3902" spans="1:1" x14ac:dyDescent="0.4">
      <c r="A3902" t="str">
        <f>HYPERLINK("\\10.12.11.20\TFO.FAIT.Share\E01_설치프로그램\오라클클라이언트 12c\winx64_12201_database\database\stage\Components\oracle.rdbms.install.seeddb")</f>
        <v>\\10.12.11.20\TFO.FAIT.Share\E01_설치프로그램\오라클클라이언트 12c\winx64_12201_database\database\stage\Components\oracle.rdbms.install.seeddb</v>
      </c>
    </row>
    <row r="3903" spans="1:1" x14ac:dyDescent="0.4">
      <c r="A3903" t="str">
        <f>HYPERLINK("\\10.12.11.20\TFO.FAIT.Share\E01_설치프로그램\오라클클라이언트 12c\winx64_12201_database\database\stage\Components\oracle.rdbms.lbac")</f>
        <v>\\10.12.11.20\TFO.FAIT.Share\E01_설치프로그램\오라클클라이언트 12c\winx64_12201_database\database\stage\Components\oracle.rdbms.lbac</v>
      </c>
    </row>
    <row r="3904" spans="1:1" x14ac:dyDescent="0.4">
      <c r="A3904" t="str">
        <f>HYPERLINK("\\10.12.11.20\TFO.FAIT.Share\E01_설치프로그램\오라클클라이언트 12c\winx64_12201_database\database\stage\Components\oracle.rdbms.locator")</f>
        <v>\\10.12.11.20\TFO.FAIT.Share\E01_설치프로그램\오라클클라이언트 12c\winx64_12201_database\database\stage\Components\oracle.rdbms.locator</v>
      </c>
    </row>
    <row r="3905" spans="1:1" x14ac:dyDescent="0.4">
      <c r="A3905" t="str">
        <f>HYPERLINK("\\10.12.11.20\TFO.FAIT.Share\E01_설치프로그램\오라클클라이언트 12c\winx64_12201_database\database\stage\Components\oracle.rdbms.oci")</f>
        <v>\\10.12.11.20\TFO.FAIT.Share\E01_설치프로그램\오라클클라이언트 12c\winx64_12201_database\database\stage\Components\oracle.rdbms.oci</v>
      </c>
    </row>
    <row r="3906" spans="1:1" x14ac:dyDescent="0.4">
      <c r="A3906" t="str">
        <f>HYPERLINK("\\10.12.11.20\TFO.FAIT.Share\E01_설치프로그램\오라클클라이언트 12c\winx64_12201_database\database\stage\Components\oracle.rdbms.olap")</f>
        <v>\\10.12.11.20\TFO.FAIT.Share\E01_설치프로그램\오라클클라이언트 12c\winx64_12201_database\database\stage\Components\oracle.rdbms.olap</v>
      </c>
    </row>
    <row r="3907" spans="1:1" x14ac:dyDescent="0.4">
      <c r="A3907" t="str">
        <f>HYPERLINK("\\10.12.11.20\TFO.FAIT.Share\E01_설치프로그램\오라클클라이언트 12c\winx64_12201_database\database\stage\Components\oracle.rdbms.partitioning")</f>
        <v>\\10.12.11.20\TFO.FAIT.Share\E01_설치프로그램\오라클클라이언트 12c\winx64_12201_database\database\stage\Components\oracle.rdbms.partitioning</v>
      </c>
    </row>
    <row r="3908" spans="1:1" x14ac:dyDescent="0.4">
      <c r="A3908" t="str">
        <f>HYPERLINK("\\10.12.11.20\TFO.FAIT.Share\E01_설치프로그램\오라클클라이언트 12c\winx64_12201_database\database\stage\Components\oracle.rdbms.plsql")</f>
        <v>\\10.12.11.20\TFO.FAIT.Share\E01_설치프로그램\오라클클라이언트 12c\winx64_12201_database\database\stage\Components\oracle.rdbms.plsql</v>
      </c>
    </row>
    <row r="3909" spans="1:1" x14ac:dyDescent="0.4">
      <c r="A3909" t="str">
        <f>HYPERLINK("\\10.12.11.20\TFO.FAIT.Share\E01_설치프로그램\오라클클라이언트 12c\winx64_12201_database\database\stage\Components\oracle.rdbms.rat")</f>
        <v>\\10.12.11.20\TFO.FAIT.Share\E01_설치프로그램\오라클클라이언트 12c\winx64_12201_database\database\stage\Components\oracle.rdbms.rat</v>
      </c>
    </row>
    <row r="3910" spans="1:1" x14ac:dyDescent="0.4">
      <c r="A3910" t="str">
        <f>HYPERLINK("\\10.12.11.20\TFO.FAIT.Share\E01_설치프로그램\오라클클라이언트 12c\winx64_12201_database\database\stage\Components\oracle.rdbms.rman")</f>
        <v>\\10.12.11.20\TFO.FAIT.Share\E01_설치프로그램\오라클클라이언트 12c\winx64_12201_database\database\stage\Components\oracle.rdbms.rman</v>
      </c>
    </row>
    <row r="3911" spans="1:1" x14ac:dyDescent="0.4">
      <c r="A3911" t="str">
        <f>HYPERLINK("\\10.12.11.20\TFO.FAIT.Share\E01_설치프로그램\오라클클라이언트 12c\winx64_12201_database\database\stage\Components\oracle.rdbms.rsf")</f>
        <v>\\10.12.11.20\TFO.FAIT.Share\E01_설치프로그램\오라클클라이언트 12c\winx64_12201_database\database\stage\Components\oracle.rdbms.rsf</v>
      </c>
    </row>
    <row r="3912" spans="1:1" x14ac:dyDescent="0.4">
      <c r="A3912" t="str">
        <f>HYPERLINK("\\10.12.11.20\TFO.FAIT.Share\E01_설치프로그램\오라클클라이언트 12c\winx64_12201_database\database\stage\Components\oracle.rdbms.rsf.ic")</f>
        <v>\\10.12.11.20\TFO.FAIT.Share\E01_설치프로그램\오라클클라이언트 12c\winx64_12201_database\database\stage\Components\oracle.rdbms.rsf.ic</v>
      </c>
    </row>
    <row r="3913" spans="1:1" x14ac:dyDescent="0.4">
      <c r="A3913" t="str">
        <f>HYPERLINK("\\10.12.11.20\TFO.FAIT.Share\E01_설치프로그램\오라클클라이언트 12c\winx64_12201_database\database\stage\Components\oracle.rdbms.scheduler")</f>
        <v>\\10.12.11.20\TFO.FAIT.Share\E01_설치프로그램\오라클클라이언트 12c\winx64_12201_database\database\stage\Components\oracle.rdbms.scheduler</v>
      </c>
    </row>
    <row r="3914" spans="1:1" x14ac:dyDescent="0.4">
      <c r="A3914" t="str">
        <f>HYPERLINK("\\10.12.11.20\TFO.FAIT.Share\E01_설치프로그램\오라클클라이언트 12c\winx64_12201_database\database\stage\Components\oracle.rdbms.util")</f>
        <v>\\10.12.11.20\TFO.FAIT.Share\E01_설치프로그램\오라클클라이언트 12c\winx64_12201_database\database\stage\Components\oracle.rdbms.util</v>
      </c>
    </row>
    <row r="3915" spans="1:1" x14ac:dyDescent="0.4">
      <c r="A3915" t="str">
        <f>HYPERLINK("\\10.12.11.20\TFO.FAIT.Share\E01_설치프로그램\오라클클라이언트 12c\winx64_12201_database\database\stage\Components\oracle.rsf")</f>
        <v>\\10.12.11.20\TFO.FAIT.Share\E01_설치프로그램\오라클클라이언트 12c\winx64_12201_database\database\stage\Components\oracle.rsf</v>
      </c>
    </row>
    <row r="3916" spans="1:1" x14ac:dyDescent="0.4">
      <c r="A3916" t="str">
        <f>HYPERLINK("\\10.12.11.20\TFO.FAIT.Share\E01_설치프로그램\오라클클라이언트 12c\winx64_12201_database\database\stage\Components\oracle.sdo")</f>
        <v>\\10.12.11.20\TFO.FAIT.Share\E01_설치프로그램\오라클클라이언트 12c\winx64_12201_database\database\stage\Components\oracle.sdo</v>
      </c>
    </row>
    <row r="3917" spans="1:1" x14ac:dyDescent="0.4">
      <c r="A3917" t="str">
        <f>HYPERLINK("\\10.12.11.20\TFO.FAIT.Share\E01_설치프로그램\오라클클라이언트 12c\winx64_12201_database\database\stage\Components\oracle.sdo.locator")</f>
        <v>\\10.12.11.20\TFO.FAIT.Share\E01_설치프로그램\오라클클라이언트 12c\winx64_12201_database\database\stage\Components\oracle.sdo.locator</v>
      </c>
    </row>
    <row r="3918" spans="1:1" x14ac:dyDescent="0.4">
      <c r="A3918" t="str">
        <f>HYPERLINK("\\10.12.11.20\TFO.FAIT.Share\E01_설치프로그램\오라클클라이언트 12c\winx64_12201_database\database\stage\Components\oracle.sdo.locator.jrf")</f>
        <v>\\10.12.11.20\TFO.FAIT.Share\E01_설치프로그램\오라클클라이언트 12c\winx64_12201_database\database\stage\Components\oracle.sdo.locator.jrf</v>
      </c>
    </row>
    <row r="3919" spans="1:1" x14ac:dyDescent="0.4">
      <c r="A3919" t="str">
        <f>HYPERLINK("\\10.12.11.20\TFO.FAIT.Share\E01_설치프로그램\오라클클라이언트 12c\winx64_12201_database\database\stage\Components\oracle.server")</f>
        <v>\\10.12.11.20\TFO.FAIT.Share\E01_설치프로그램\오라클클라이언트 12c\winx64_12201_database\database\stage\Components\oracle.server</v>
      </c>
    </row>
    <row r="3920" spans="1:1" x14ac:dyDescent="0.4">
      <c r="A3920" t="str">
        <f>HYPERLINK("\\10.12.11.20\TFO.FAIT.Share\E01_설치프로그램\오라클클라이언트 12c\winx64_12201_database\database\stage\Components\oracle.slax.rsf")</f>
        <v>\\10.12.11.20\TFO.FAIT.Share\E01_설치프로그램\오라클클라이언트 12c\winx64_12201_database\database\stage\Components\oracle.slax.rsf</v>
      </c>
    </row>
    <row r="3921" spans="1:1" x14ac:dyDescent="0.4">
      <c r="A3921" t="str">
        <f>HYPERLINK("\\10.12.11.20\TFO.FAIT.Share\E01_설치프로그램\오라클클라이언트 12c\winx64_12201_database\database\stage\Components\oracle.sqlj.sqljruntime")</f>
        <v>\\10.12.11.20\TFO.FAIT.Share\E01_설치프로그램\오라클클라이언트 12c\winx64_12201_database\database\stage\Components\oracle.sqlj.sqljruntime</v>
      </c>
    </row>
    <row r="3922" spans="1:1" x14ac:dyDescent="0.4">
      <c r="A3922" t="str">
        <f>HYPERLINK("\\10.12.11.20\TFO.FAIT.Share\E01_설치프로그램\오라클클라이언트 12c\winx64_12201_database\database\stage\Components\oracle.sqlplus")</f>
        <v>\\10.12.11.20\TFO.FAIT.Share\E01_설치프로그램\오라클클라이언트 12c\winx64_12201_database\database\stage\Components\oracle.sqlplus</v>
      </c>
    </row>
    <row r="3923" spans="1:1" x14ac:dyDescent="0.4">
      <c r="A3923" t="str">
        <f>HYPERLINK("\\10.12.11.20\TFO.FAIT.Share\E01_설치프로그램\오라클클라이언트 12c\winx64_12201_database\database\stage\Components\oracle.sqlplus.ic")</f>
        <v>\\10.12.11.20\TFO.FAIT.Share\E01_설치프로그램\오라클클라이언트 12c\winx64_12201_database\database\stage\Components\oracle.sqlplus.ic</v>
      </c>
    </row>
    <row r="3924" spans="1:1" x14ac:dyDescent="0.4">
      <c r="A3924" t="str">
        <f>HYPERLINK("\\10.12.11.20\TFO.FAIT.Share\E01_설치프로그램\오라클클라이언트 12c\winx64_12201_database\database\stage\Components\oracle.swd.commonlogging")</f>
        <v>\\10.12.11.20\TFO.FAIT.Share\E01_설치프로그램\오라클클라이언트 12c\winx64_12201_database\database\stage\Components\oracle.swd.commonlogging</v>
      </c>
    </row>
    <row r="3925" spans="1:1" x14ac:dyDescent="0.4">
      <c r="A3925" t="str">
        <f>HYPERLINK("\\10.12.11.20\TFO.FAIT.Share\E01_설치프로그램\오라클클라이언트 12c\winx64_12201_database\database\stage\Components\oracle.swd.opatch")</f>
        <v>\\10.12.11.20\TFO.FAIT.Share\E01_설치프로그램\오라클클라이언트 12c\winx64_12201_database\database\stage\Components\oracle.swd.opatch</v>
      </c>
    </row>
    <row r="3926" spans="1:1" x14ac:dyDescent="0.4">
      <c r="A3926" t="str">
        <f>HYPERLINK("\\10.12.11.20\TFO.FAIT.Share\E01_설치프로그램\오라클클라이언트 12c\winx64_12201_database\database\stage\Components\oracle.swd.opatchautodb")</f>
        <v>\\10.12.11.20\TFO.FAIT.Share\E01_설치프로그램\오라클클라이언트 12c\winx64_12201_database\database\stage\Components\oracle.swd.opatchautodb</v>
      </c>
    </row>
    <row r="3927" spans="1:1" x14ac:dyDescent="0.4">
      <c r="A3927" t="str">
        <f>HYPERLINK("\\10.12.11.20\TFO.FAIT.Share\E01_설치프로그램\오라클클라이언트 12c\winx64_12201_database\database\stage\Components\oracle.swd.oui")</f>
        <v>\\10.12.11.20\TFO.FAIT.Share\E01_설치프로그램\오라클클라이언트 12c\winx64_12201_database\database\stage\Components\oracle.swd.oui</v>
      </c>
    </row>
    <row r="3928" spans="1:1" x14ac:dyDescent="0.4">
      <c r="A3928" t="str">
        <f>HYPERLINK("\\10.12.11.20\TFO.FAIT.Share\E01_설치프로그램\오라클클라이언트 12c\winx64_12201_database\database\stage\Components\oracle.swd.oui.core")</f>
        <v>\\10.12.11.20\TFO.FAIT.Share\E01_설치프로그램\오라클클라이언트 12c\winx64_12201_database\database\stage\Components\oracle.swd.oui.core</v>
      </c>
    </row>
    <row r="3929" spans="1:1" x14ac:dyDescent="0.4">
      <c r="A3929" t="str">
        <f>HYPERLINK("\\10.12.11.20\TFO.FAIT.Share\E01_설치프로그램\오라클클라이언트 12c\winx64_12201_database\database\stage\Components\oracle.swd.oui.core.min")</f>
        <v>\\10.12.11.20\TFO.FAIT.Share\E01_설치프로그램\오라클클라이언트 12c\winx64_12201_database\database\stage\Components\oracle.swd.oui.core.min</v>
      </c>
    </row>
    <row r="3930" spans="1:1" x14ac:dyDescent="0.4">
      <c r="A3930" t="str">
        <f>HYPERLINK("\\10.12.11.20\TFO.FAIT.Share\E01_설치프로그램\오라클클라이언트 12c\winx64_12201_database\database\stage\Components\oracle.sysman.ccr")</f>
        <v>\\10.12.11.20\TFO.FAIT.Share\E01_설치프로그램\오라클클라이언트 12c\winx64_12201_database\database\stage\Components\oracle.sysman.ccr</v>
      </c>
    </row>
    <row r="3931" spans="1:1" x14ac:dyDescent="0.4">
      <c r="A3931" t="str">
        <f>HYPERLINK("\\10.12.11.20\TFO.FAIT.Share\E01_설치프로그램\오라클클라이언트 12c\winx64_12201_database\database\stage\Components\oracle.sysman.ccr.client")</f>
        <v>\\10.12.11.20\TFO.FAIT.Share\E01_설치프로그램\오라클클라이언트 12c\winx64_12201_database\database\stage\Components\oracle.sysman.ccr.client</v>
      </c>
    </row>
    <row r="3932" spans="1:1" x14ac:dyDescent="0.4">
      <c r="A3932" t="str">
        <f>HYPERLINK("\\10.12.11.20\TFO.FAIT.Share\E01_설치프로그램\오라클클라이언트 12c\winx64_12201_database\database\stage\Components\oracle.sysman.ccr.deconfig")</f>
        <v>\\10.12.11.20\TFO.FAIT.Share\E01_설치프로그램\오라클클라이언트 12c\winx64_12201_database\database\stage\Components\oracle.sysman.ccr.deconfig</v>
      </c>
    </row>
    <row r="3933" spans="1:1" x14ac:dyDescent="0.4">
      <c r="A3933" t="str">
        <f>HYPERLINK("\\10.12.11.20\TFO.FAIT.Share\E01_설치프로그램\오라클클라이언트 12c\winx64_12201_database\database\stage\Components\oracle.tfa")</f>
        <v>\\10.12.11.20\TFO.FAIT.Share\E01_설치프로그램\오라클클라이언트 12c\winx64_12201_database\database\stage\Components\oracle.tfa</v>
      </c>
    </row>
    <row r="3934" spans="1:1" x14ac:dyDescent="0.4">
      <c r="A3934" t="str">
        <f>HYPERLINK("\\10.12.11.20\TFO.FAIT.Share\E01_설치프로그램\오라클클라이언트 12c\winx64_12201_database\database\stage\Components\oracle.usm.deconfig")</f>
        <v>\\10.12.11.20\TFO.FAIT.Share\E01_설치프로그램\오라클클라이언트 12c\winx64_12201_database\database\stage\Components\oracle.usm.deconfig</v>
      </c>
    </row>
    <row r="3935" spans="1:1" x14ac:dyDescent="0.4">
      <c r="A3935" t="str">
        <f>HYPERLINK("\\10.12.11.20\TFO.FAIT.Share\E01_설치프로그램\오라클클라이언트 12c\winx64_12201_database\database\stage\Components\oracle.winprod")</f>
        <v>\\10.12.11.20\TFO.FAIT.Share\E01_설치프로그램\오라클클라이언트 12c\winx64_12201_database\database\stage\Components\oracle.winprod</v>
      </c>
    </row>
    <row r="3936" spans="1:1" x14ac:dyDescent="0.4">
      <c r="A3936" t="str">
        <f>HYPERLINK("\\10.12.11.20\TFO.FAIT.Share\E01_설치프로그램\오라클클라이언트 12c\winx64_12201_database\database\stage\Components\oracle.wwg.plsql")</f>
        <v>\\10.12.11.20\TFO.FAIT.Share\E01_설치프로그램\오라클클라이언트 12c\winx64_12201_database\database\stage\Components\oracle.wwg.plsql</v>
      </c>
    </row>
    <row r="3937" spans="1:1" x14ac:dyDescent="0.4">
      <c r="A3937" t="str">
        <f>HYPERLINK("\\10.12.11.20\TFO.FAIT.Share\E01_설치프로그램\오라클클라이언트 12c\winx64_12201_database\database\stage\Components\oracle.xdk")</f>
        <v>\\10.12.11.20\TFO.FAIT.Share\E01_설치프로그램\오라클클라이언트 12c\winx64_12201_database\database\stage\Components\oracle.xdk</v>
      </c>
    </row>
    <row r="3938" spans="1:1" x14ac:dyDescent="0.4">
      <c r="A3938" t="str">
        <f>HYPERLINK("\\10.12.11.20\TFO.FAIT.Share\E01_설치프로그램\오라클클라이언트 12c\winx64_12201_database\database\stage\Components\oracle.xdk.parser.java")</f>
        <v>\\10.12.11.20\TFO.FAIT.Share\E01_설치프로그램\오라클클라이언트 12c\winx64_12201_database\database\stage\Components\oracle.xdk.parser.java</v>
      </c>
    </row>
    <row r="3939" spans="1:1" x14ac:dyDescent="0.4">
      <c r="A3939" t="str">
        <f>HYPERLINK("\\10.12.11.20\TFO.FAIT.Share\E01_설치프로그램\오라클클라이언트 12c\winx64_12201_database\database\stage\Components\oracle.xdk.rsf")</f>
        <v>\\10.12.11.20\TFO.FAIT.Share\E01_설치프로그램\오라클클라이언트 12c\winx64_12201_database\database\stage\Components\oracle.xdk.rsf</v>
      </c>
    </row>
    <row r="3940" spans="1:1" x14ac:dyDescent="0.4">
      <c r="A3940" t="str">
        <f>HYPERLINK("\\10.12.11.20\TFO.FAIT.Share\E01_설치프로그램\오라클클라이언트 12c\winx64_12201_database\database\stage\Components\oracle.xdk.server")</f>
        <v>\\10.12.11.20\TFO.FAIT.Share\E01_설치프로그램\오라클클라이언트 12c\winx64_12201_database\database\stage\Components\oracle.xdk.server</v>
      </c>
    </row>
    <row r="3941" spans="1:1" x14ac:dyDescent="0.4">
      <c r="A3941" t="str">
        <f>HYPERLINK("\\10.12.11.20\TFO.FAIT.Share\E01_설치프로그램\오라클클라이언트 12c\winx64_12201_database\database\stage\Components\oracle.xdk.xquery")</f>
        <v>\\10.12.11.20\TFO.FAIT.Share\E01_설치프로그램\오라클클라이언트 12c\winx64_12201_database\database\stage\Components\oracle.xdk.xquery</v>
      </c>
    </row>
    <row r="3942" spans="1:1" x14ac:dyDescent="0.4">
      <c r="A3942" t="str">
        <f>HYPERLINK("\\10.12.11.20\TFO.FAIT.Share\E01_설치프로그램\오라클클라이언트 12c\winx64_12201_database\database\stage\Components\oracle.aspnet_2\12.2.0.1.0")</f>
        <v>\\10.12.11.20\TFO.FAIT.Share\E01_설치프로그램\오라클클라이언트 12c\winx64_12201_database\database\stage\Components\oracle.aspnet_2\12.2.0.1.0</v>
      </c>
    </row>
    <row r="3943" spans="1:1" x14ac:dyDescent="0.4">
      <c r="A3943" t="str">
        <f>HYPERLINK("\\10.12.11.20\TFO.FAIT.Share\E01_설치프로그램\오라클클라이언트 12c\winx64_12201_database\database\stage\Components\oracle.aspnet_2\12.2.0.1.0\1")</f>
        <v>\\10.12.11.20\TFO.FAIT.Share\E01_설치프로그램\오라클클라이언트 12c\winx64_12201_database\database\stage\Components\oracle.aspnet_2\12.2.0.1.0\1</v>
      </c>
    </row>
    <row r="3944" spans="1:1" x14ac:dyDescent="0.4">
      <c r="A3944" t="str">
        <f>HYPERLINK("\\10.12.11.20\TFO.FAIT.Share\E01_설치프로그램\오라클클라이언트 12c\winx64_12201_database\database\stage\Components\oracle.aspnet_2\12.2.0.1.0\1\DataFiles")</f>
        <v>\\10.12.11.20\TFO.FAIT.Share\E01_설치프로그램\오라클클라이언트 12c\winx64_12201_database\database\stage\Components\oracle.aspnet_2\12.2.0.1.0\1\DataFiles</v>
      </c>
    </row>
    <row r="3945" spans="1:1" x14ac:dyDescent="0.4">
      <c r="A3945" t="str">
        <f>HYPERLINK("\\10.12.11.20\TFO.FAIT.Share\E01_설치프로그램\오라클클라이언트 12c\winx64_12201_database\database\stage\Components\oracle.assistants.acf\12.2.0.1.0")</f>
        <v>\\10.12.11.20\TFO.FAIT.Share\E01_설치프로그램\오라클클라이언트 12c\winx64_12201_database\database\stage\Components\oracle.assistants.acf\12.2.0.1.0</v>
      </c>
    </row>
    <row r="3946" spans="1:1" x14ac:dyDescent="0.4">
      <c r="A3946" t="str">
        <f>HYPERLINK("\\10.12.11.20\TFO.FAIT.Share\E01_설치프로그램\오라클클라이언트 12c\winx64_12201_database\database\stage\Components\oracle.assistants.acf\12.2.0.1.0\1")</f>
        <v>\\10.12.11.20\TFO.FAIT.Share\E01_설치프로그램\오라클클라이언트 12c\winx64_12201_database\database\stage\Components\oracle.assistants.acf\12.2.0.1.0\1</v>
      </c>
    </row>
    <row r="3947" spans="1:1" x14ac:dyDescent="0.4">
      <c r="A3947" t="str">
        <f>HYPERLINK("\\10.12.11.20\TFO.FAIT.Share\E01_설치프로그램\오라클클라이언트 12c\winx64_12201_database\database\stage\Components\oracle.assistants.acf\12.2.0.1.0\1\DataFiles")</f>
        <v>\\10.12.11.20\TFO.FAIT.Share\E01_설치프로그램\오라클클라이언트 12c\winx64_12201_database\database\stage\Components\oracle.assistants.acf\12.2.0.1.0\1\DataFiles</v>
      </c>
    </row>
    <row r="3948" spans="1:1" x14ac:dyDescent="0.4">
      <c r="A3948" t="str">
        <f>HYPERLINK("\\10.12.11.20\TFO.FAIT.Share\E01_설치프로그램\오라클클라이언트 12c\winx64_12201_database\database\stage\Components\oracle.assistants.deconfig\12.2.0.1.0")</f>
        <v>\\10.12.11.20\TFO.FAIT.Share\E01_설치프로그램\오라클클라이언트 12c\winx64_12201_database\database\stage\Components\oracle.assistants.deconfig\12.2.0.1.0</v>
      </c>
    </row>
    <row r="3949" spans="1:1" x14ac:dyDescent="0.4">
      <c r="A3949" t="str">
        <f>HYPERLINK("\\10.12.11.20\TFO.FAIT.Share\E01_설치프로그램\오라클클라이언트 12c\winx64_12201_database\database\stage\Components\oracle.assistants.deconfig\12.2.0.1.0\1")</f>
        <v>\\10.12.11.20\TFO.FAIT.Share\E01_설치프로그램\오라클클라이언트 12c\winx64_12201_database\database\stage\Components\oracle.assistants.deconfig\12.2.0.1.0\1</v>
      </c>
    </row>
    <row r="3950" spans="1:1" x14ac:dyDescent="0.4">
      <c r="A3950" t="str">
        <f>HYPERLINK("\\10.12.11.20\TFO.FAIT.Share\E01_설치프로그램\오라클클라이언트 12c\winx64_12201_database\database\stage\Components\oracle.assistants.deconfig\12.2.0.1.0\1\DataFiles")</f>
        <v>\\10.12.11.20\TFO.FAIT.Share\E01_설치프로그램\오라클클라이언트 12c\winx64_12201_database\database\stage\Components\oracle.assistants.deconfig\12.2.0.1.0\1\DataFiles</v>
      </c>
    </row>
    <row r="3951" spans="1:1" x14ac:dyDescent="0.4">
      <c r="A3951" t="str">
        <f>HYPERLINK("\\10.12.11.20\TFO.FAIT.Share\E01_설치프로그램\오라클클라이언트 12c\winx64_12201_database\database\stage\Components\oracle.assistants.netca.client\12.2.0.1.0")</f>
        <v>\\10.12.11.20\TFO.FAIT.Share\E01_설치프로그램\오라클클라이언트 12c\winx64_12201_database\database\stage\Components\oracle.assistants.netca.client\12.2.0.1.0</v>
      </c>
    </row>
    <row r="3952" spans="1:1" x14ac:dyDescent="0.4">
      <c r="A3952" t="str">
        <f>HYPERLINK("\\10.12.11.20\TFO.FAIT.Share\E01_설치프로그램\오라클클라이언트 12c\winx64_12201_database\database\stage\Components\oracle.assistants.netca.client\12.2.0.1.0\1")</f>
        <v>\\10.12.11.20\TFO.FAIT.Share\E01_설치프로그램\오라클클라이언트 12c\winx64_12201_database\database\stage\Components\oracle.assistants.netca.client\12.2.0.1.0\1</v>
      </c>
    </row>
    <row r="3953" spans="1:1" x14ac:dyDescent="0.4">
      <c r="A3953" t="str">
        <f>HYPERLINK("\\10.12.11.20\TFO.FAIT.Share\E01_설치프로그램\오라클클라이언트 12c\winx64_12201_database\database\stage\Components\oracle.assistants.netca.client\12.2.0.1.0\1\DataFiles")</f>
        <v>\\10.12.11.20\TFO.FAIT.Share\E01_설치프로그램\오라클클라이언트 12c\winx64_12201_database\database\stage\Components\oracle.assistants.netca.client\12.2.0.1.0\1\DataFiles</v>
      </c>
    </row>
    <row r="3954" spans="1:1" x14ac:dyDescent="0.4">
      <c r="A3954" t="str">
        <f>HYPERLINK("\\10.12.11.20\TFO.FAIT.Share\E01_설치프로그램\오라클클라이언트 12c\winx64_12201_database\database\stage\Components\oracle.assistants.server\12.2.0.1.0")</f>
        <v>\\10.12.11.20\TFO.FAIT.Share\E01_설치프로그램\오라클클라이언트 12c\winx64_12201_database\database\stage\Components\oracle.assistants.server\12.2.0.1.0</v>
      </c>
    </row>
    <row r="3955" spans="1:1" x14ac:dyDescent="0.4">
      <c r="A3955" t="str">
        <f>HYPERLINK("\\10.12.11.20\TFO.FAIT.Share\E01_설치프로그램\오라클클라이언트 12c\winx64_12201_database\database\stage\Components\oracle.assistants.server\12.2.0.1.0\1")</f>
        <v>\\10.12.11.20\TFO.FAIT.Share\E01_설치프로그램\오라클클라이언트 12c\winx64_12201_database\database\stage\Components\oracle.assistants.server\12.2.0.1.0\1</v>
      </c>
    </row>
    <row r="3956" spans="1:1" x14ac:dyDescent="0.4">
      <c r="A3956" t="str">
        <f>HYPERLINK("\\10.12.11.20\TFO.FAIT.Share\E01_설치프로그램\오라클클라이언트 12c\winx64_12201_database\database\stage\Components\oracle.assistants.server\12.2.0.1.0\1\DataFiles")</f>
        <v>\\10.12.11.20\TFO.FAIT.Share\E01_설치프로그램\오라클클라이언트 12c\winx64_12201_database\database\stage\Components\oracle.assistants.server\12.2.0.1.0\1\DataFiles</v>
      </c>
    </row>
    <row r="3957" spans="1:1" x14ac:dyDescent="0.4">
      <c r="A3957" t="str">
        <f>HYPERLINK("\\10.12.11.20\TFO.FAIT.Share\E01_설치프로그램\오라클클라이언트 12c\winx64_12201_database\database\stage\Components\oracle.bali.ewt\11.1.1.6.0")</f>
        <v>\\10.12.11.20\TFO.FAIT.Share\E01_설치프로그램\오라클클라이언트 12c\winx64_12201_database\database\stage\Components\oracle.bali.ewt\11.1.1.6.0</v>
      </c>
    </row>
    <row r="3958" spans="1:1" x14ac:dyDescent="0.4">
      <c r="A3958" t="str">
        <f>HYPERLINK("\\10.12.11.20\TFO.FAIT.Share\E01_설치프로그램\오라클클라이언트 12c\winx64_12201_database\database\stage\Components\oracle.bali.ewt\11.1.1.6.0\1")</f>
        <v>\\10.12.11.20\TFO.FAIT.Share\E01_설치프로그램\오라클클라이언트 12c\winx64_12201_database\database\stage\Components\oracle.bali.ewt\11.1.1.6.0\1</v>
      </c>
    </row>
    <row r="3959" spans="1:1" x14ac:dyDescent="0.4">
      <c r="A3959" t="str">
        <f>HYPERLINK("\\10.12.11.20\TFO.FAIT.Share\E01_설치프로그램\오라클클라이언트 12c\winx64_12201_database\database\stage\Components\oracle.bali.ewt\11.1.1.6.0\1\DataFiles")</f>
        <v>\\10.12.11.20\TFO.FAIT.Share\E01_설치프로그램\오라클클라이언트 12c\winx64_12201_database\database\stage\Components\oracle.bali.ewt\11.1.1.6.0\1\DataFiles</v>
      </c>
    </row>
    <row r="3960" spans="1:1" x14ac:dyDescent="0.4">
      <c r="A3960" t="str">
        <f>HYPERLINK("\\10.12.11.20\TFO.FAIT.Share\E01_설치프로그램\오라클클라이언트 12c\winx64_12201_database\database\stage\Components\oracle.bali.ice\11.1.1.7.0")</f>
        <v>\\10.12.11.20\TFO.FAIT.Share\E01_설치프로그램\오라클클라이언트 12c\winx64_12201_database\database\stage\Components\oracle.bali.ice\11.1.1.7.0</v>
      </c>
    </row>
    <row r="3961" spans="1:1" x14ac:dyDescent="0.4">
      <c r="A3961" t="str">
        <f>HYPERLINK("\\10.12.11.20\TFO.FAIT.Share\E01_설치프로그램\오라클클라이언트 12c\winx64_12201_database\database\stage\Components\oracle.bali.ice\11.1.1.7.0\1")</f>
        <v>\\10.12.11.20\TFO.FAIT.Share\E01_설치프로그램\오라클클라이언트 12c\winx64_12201_database\database\stage\Components\oracle.bali.ice\11.1.1.7.0\1</v>
      </c>
    </row>
    <row r="3962" spans="1:1" x14ac:dyDescent="0.4">
      <c r="A3962" t="str">
        <f>HYPERLINK("\\10.12.11.20\TFO.FAIT.Share\E01_설치프로그램\오라클클라이언트 12c\winx64_12201_database\database\stage\Components\oracle.bali.ice\11.1.1.7.0\1\DataFiles")</f>
        <v>\\10.12.11.20\TFO.FAIT.Share\E01_설치프로그램\오라클클라이언트 12c\winx64_12201_database\database\stage\Components\oracle.bali.ice\11.1.1.7.0\1\DataFiles</v>
      </c>
    </row>
    <row r="3963" spans="1:1" x14ac:dyDescent="0.4">
      <c r="A3963" t="str">
        <f>HYPERLINK("\\10.12.11.20\TFO.FAIT.Share\E01_설치프로그램\오라클클라이언트 12c\winx64_12201_database\database\stage\Components\oracle.bali.jewt\11.1.1.6.0")</f>
        <v>\\10.12.11.20\TFO.FAIT.Share\E01_설치프로그램\오라클클라이언트 12c\winx64_12201_database\database\stage\Components\oracle.bali.jewt\11.1.1.6.0</v>
      </c>
    </row>
    <row r="3964" spans="1:1" x14ac:dyDescent="0.4">
      <c r="A3964" t="str">
        <f>HYPERLINK("\\10.12.11.20\TFO.FAIT.Share\E01_설치프로그램\오라클클라이언트 12c\winx64_12201_database\database\stage\Components\oracle.bali.jewt\11.1.1.6.0\1")</f>
        <v>\\10.12.11.20\TFO.FAIT.Share\E01_설치프로그램\오라클클라이언트 12c\winx64_12201_database\database\stage\Components\oracle.bali.jewt\11.1.1.6.0\1</v>
      </c>
    </row>
    <row r="3965" spans="1:1" x14ac:dyDescent="0.4">
      <c r="A3965" t="str">
        <f>HYPERLINK("\\10.12.11.20\TFO.FAIT.Share\E01_설치프로그램\오라클클라이언트 12c\winx64_12201_database\database\stage\Components\oracle.bali.jewt\11.1.1.6.0\1\DataFiles")</f>
        <v>\\10.12.11.20\TFO.FAIT.Share\E01_설치프로그램\오라클클라이언트 12c\winx64_12201_database\database\stage\Components\oracle.bali.jewt\11.1.1.6.0\1\DataFiles</v>
      </c>
    </row>
    <row r="3966" spans="1:1" x14ac:dyDescent="0.4">
      <c r="A3966" t="str">
        <f>HYPERLINK("\\10.12.11.20\TFO.FAIT.Share\E01_설치프로그램\오라클클라이언트 12c\winx64_12201_database\database\stage\Components\oracle.bali.share\11.1.1.6.0")</f>
        <v>\\10.12.11.20\TFO.FAIT.Share\E01_설치프로그램\오라클클라이언트 12c\winx64_12201_database\database\stage\Components\oracle.bali.share\11.1.1.6.0</v>
      </c>
    </row>
    <row r="3967" spans="1:1" x14ac:dyDescent="0.4">
      <c r="A3967" t="str">
        <f>HYPERLINK("\\10.12.11.20\TFO.FAIT.Share\E01_설치프로그램\오라클클라이언트 12c\winx64_12201_database\database\stage\Components\oracle.bali.share\11.1.1.6.0\1")</f>
        <v>\\10.12.11.20\TFO.FAIT.Share\E01_설치프로그램\오라클클라이언트 12c\winx64_12201_database\database\stage\Components\oracle.bali.share\11.1.1.6.0\1</v>
      </c>
    </row>
    <row r="3968" spans="1:1" x14ac:dyDescent="0.4">
      <c r="A3968" t="str">
        <f>HYPERLINK("\\10.12.11.20\TFO.FAIT.Share\E01_설치프로그램\오라클클라이언트 12c\winx64_12201_database\database\stage\Components\oracle.bali.share\11.1.1.6.0\1\DataFiles")</f>
        <v>\\10.12.11.20\TFO.FAIT.Share\E01_설치프로그램\오라클클라이언트 12c\winx64_12201_database\database\stage\Components\oracle.bali.share\11.1.1.6.0\1\DataFiles</v>
      </c>
    </row>
    <row r="3969" spans="1:1" x14ac:dyDescent="0.4">
      <c r="A3969" t="str">
        <f>HYPERLINK("\\10.12.11.20\TFO.FAIT.Share\E01_설치프로그램\오라클클라이언트 12c\winx64_12201_database\database\stage\Components\oracle.blaslapack\12.2.0.1.0")</f>
        <v>\\10.12.11.20\TFO.FAIT.Share\E01_설치프로그램\오라클클라이언트 12c\winx64_12201_database\database\stage\Components\oracle.blaslapack\12.2.0.1.0</v>
      </c>
    </row>
    <row r="3970" spans="1:1" x14ac:dyDescent="0.4">
      <c r="A3970" t="str">
        <f>HYPERLINK("\\10.12.11.20\TFO.FAIT.Share\E01_설치프로그램\오라클클라이언트 12c\winx64_12201_database\database\stage\Components\oracle.blaslapack\12.2.0.1.0\1")</f>
        <v>\\10.12.11.20\TFO.FAIT.Share\E01_설치프로그램\오라클클라이언트 12c\winx64_12201_database\database\stage\Components\oracle.blaslapack\12.2.0.1.0\1</v>
      </c>
    </row>
    <row r="3971" spans="1:1" x14ac:dyDescent="0.4">
      <c r="A3971" t="str">
        <f>HYPERLINK("\\10.12.11.20\TFO.FAIT.Share\E01_설치프로그램\오라클클라이언트 12c\winx64_12201_database\database\stage\Components\oracle.blaslapack\12.2.0.1.0\1\DataFiles")</f>
        <v>\\10.12.11.20\TFO.FAIT.Share\E01_설치프로그램\오라클클라이언트 12c\winx64_12201_database\database\stage\Components\oracle.blaslapack\12.2.0.1.0\1\DataFiles</v>
      </c>
    </row>
    <row r="3972" spans="1:1" x14ac:dyDescent="0.4">
      <c r="A3972" t="str">
        <f>HYPERLINK("\\10.12.11.20\TFO.FAIT.Share\E01_설치프로그램\오라클클라이언트 12c\winx64_12201_database\database\stage\Components\oracle.buildtools.common\12.2.0.1.0")</f>
        <v>\\10.12.11.20\TFO.FAIT.Share\E01_설치프로그램\오라클클라이언트 12c\winx64_12201_database\database\stage\Components\oracle.buildtools.common\12.2.0.1.0</v>
      </c>
    </row>
    <row r="3973" spans="1:1" x14ac:dyDescent="0.4">
      <c r="A3973" t="str">
        <f>HYPERLINK("\\10.12.11.20\TFO.FAIT.Share\E01_설치프로그램\오라클클라이언트 12c\winx64_12201_database\database\stage\Components\oracle.buildtools.common\12.2.0.1.0\1")</f>
        <v>\\10.12.11.20\TFO.FAIT.Share\E01_설치프로그램\오라클클라이언트 12c\winx64_12201_database\database\stage\Components\oracle.buildtools.common\12.2.0.1.0\1</v>
      </c>
    </row>
    <row r="3974" spans="1:1" x14ac:dyDescent="0.4">
      <c r="A3974" t="str">
        <f>HYPERLINK("\\10.12.11.20\TFO.FAIT.Share\E01_설치프로그램\오라클클라이언트 12c\winx64_12201_database\database\stage\Components\oracle.buildtools.common\12.2.0.1.0\1\DataFiles")</f>
        <v>\\10.12.11.20\TFO.FAIT.Share\E01_설치프로그램\오라클클라이언트 12c\winx64_12201_database\database\stage\Components\oracle.buildtools.common\12.2.0.1.0\1\DataFiles</v>
      </c>
    </row>
    <row r="3975" spans="1:1" x14ac:dyDescent="0.4">
      <c r="A3975" t="str">
        <f>HYPERLINK("\\10.12.11.20\TFO.FAIT.Share\E01_설치프로그램\오라클클라이언트 12c\winx64_12201_database\database\stage\Components\oracle.buildtools.rsf\12.2.0.1.0")</f>
        <v>\\10.12.11.20\TFO.FAIT.Share\E01_설치프로그램\오라클클라이언트 12c\winx64_12201_database\database\stage\Components\oracle.buildtools.rsf\12.2.0.1.0</v>
      </c>
    </row>
    <row r="3976" spans="1:1" x14ac:dyDescent="0.4">
      <c r="A3976" t="str">
        <f>HYPERLINK("\\10.12.11.20\TFO.FAIT.Share\E01_설치프로그램\오라클클라이언트 12c\winx64_12201_database\database\stage\Components\oracle.buildtools.rsf\12.2.0.1.0\1")</f>
        <v>\\10.12.11.20\TFO.FAIT.Share\E01_설치프로그램\오라클클라이언트 12c\winx64_12201_database\database\stage\Components\oracle.buildtools.rsf\12.2.0.1.0\1</v>
      </c>
    </row>
    <row r="3977" spans="1:1" x14ac:dyDescent="0.4">
      <c r="A3977" t="str">
        <f>HYPERLINK("\\10.12.11.20\TFO.FAIT.Share\E01_설치프로그램\오라클클라이언트 12c\winx64_12201_database\database\stage\Components\oracle.buildtools.rsf\12.2.0.1.0\1\DataFiles")</f>
        <v>\\10.12.11.20\TFO.FAIT.Share\E01_설치프로그램\오라클클라이언트 12c\winx64_12201_database\database\stage\Components\oracle.buildtools.rsf\12.2.0.1.0\1\DataFiles</v>
      </c>
    </row>
    <row r="3978" spans="1:1" x14ac:dyDescent="0.4">
      <c r="A3978" t="str">
        <f>HYPERLINK("\\10.12.11.20\TFO.FAIT.Share\E01_설치프로그램\오라클클라이언트 12c\winx64_12201_database\database\stage\Components\oracle.clrintg.ode_net_2\12.2.0.1.0")</f>
        <v>\\10.12.11.20\TFO.FAIT.Share\E01_설치프로그램\오라클클라이언트 12c\winx64_12201_database\database\stage\Components\oracle.clrintg.ode_net_2\12.2.0.1.0</v>
      </c>
    </row>
    <row r="3979" spans="1:1" x14ac:dyDescent="0.4">
      <c r="A3979" t="str">
        <f>HYPERLINK("\\10.12.11.20\TFO.FAIT.Share\E01_설치프로그램\오라클클라이언트 12c\winx64_12201_database\database\stage\Components\oracle.clrintg.ode_net_2\12.2.0.1.0\1")</f>
        <v>\\10.12.11.20\TFO.FAIT.Share\E01_설치프로그램\오라클클라이언트 12c\winx64_12201_database\database\stage\Components\oracle.clrintg.ode_net_2\12.2.0.1.0\1</v>
      </c>
    </row>
    <row r="3980" spans="1:1" x14ac:dyDescent="0.4">
      <c r="A3980" t="str">
        <f>HYPERLINK("\\10.12.11.20\TFO.FAIT.Share\E01_설치프로그램\오라클클라이언트 12c\winx64_12201_database\database\stage\Components\oracle.clrintg.ode_net_2\12.2.0.1.0\1\DataFiles")</f>
        <v>\\10.12.11.20\TFO.FAIT.Share\E01_설치프로그램\오라클클라이언트 12c\winx64_12201_database\database\stage\Components\oracle.clrintg.ode_net_2\12.2.0.1.0\1\DataFiles</v>
      </c>
    </row>
    <row r="3981" spans="1:1" x14ac:dyDescent="0.4">
      <c r="A3981" t="str">
        <f>HYPERLINK("\\10.12.11.20\TFO.FAIT.Share\E01_설치프로그램\오라클클라이언트 12c\winx64_12201_database\database\stage\Components\oracle.ctx\12.2.0.1.0")</f>
        <v>\\10.12.11.20\TFO.FAIT.Share\E01_설치프로그램\오라클클라이언트 12c\winx64_12201_database\database\stage\Components\oracle.ctx\12.2.0.1.0</v>
      </c>
    </row>
    <row r="3982" spans="1:1" x14ac:dyDescent="0.4">
      <c r="A3982" t="str">
        <f>HYPERLINK("\\10.12.11.20\TFO.FAIT.Share\E01_설치프로그램\오라클클라이언트 12c\winx64_12201_database\database\stage\Components\oracle.ctx\12.2.0.1.0\1")</f>
        <v>\\10.12.11.20\TFO.FAIT.Share\E01_설치프로그램\오라클클라이언트 12c\winx64_12201_database\database\stage\Components\oracle.ctx\12.2.0.1.0\1</v>
      </c>
    </row>
    <row r="3983" spans="1:1" x14ac:dyDescent="0.4">
      <c r="A3983" t="str">
        <f>HYPERLINK("\\10.12.11.20\TFO.FAIT.Share\E01_설치프로그램\오라클클라이언트 12c\winx64_12201_database\database\stage\Components\oracle.ctx\12.2.0.1.0\1\DataFiles")</f>
        <v>\\10.12.11.20\TFO.FAIT.Share\E01_설치프로그램\오라클클라이언트 12c\winx64_12201_database\database\stage\Components\oracle.ctx\12.2.0.1.0\1\DataFiles</v>
      </c>
    </row>
    <row r="3984" spans="1:1" x14ac:dyDescent="0.4">
      <c r="A3984" t="str">
        <f>HYPERLINK("\\10.12.11.20\TFO.FAIT.Share\E01_설치프로그램\오라클클라이언트 12c\winx64_12201_database\database\stage\Components\oracle.ctx.atg\12.2.0.1.0")</f>
        <v>\\10.12.11.20\TFO.FAIT.Share\E01_설치프로그램\오라클클라이언트 12c\winx64_12201_database\database\stage\Components\oracle.ctx.atg\12.2.0.1.0</v>
      </c>
    </row>
    <row r="3985" spans="1:1" x14ac:dyDescent="0.4">
      <c r="A3985" t="str">
        <f>HYPERLINK("\\10.12.11.20\TFO.FAIT.Share\E01_설치프로그램\오라클클라이언트 12c\winx64_12201_database\database\stage\Components\oracle.ctx.atg\12.2.0.1.0\1")</f>
        <v>\\10.12.11.20\TFO.FAIT.Share\E01_설치프로그램\오라클클라이언트 12c\winx64_12201_database\database\stage\Components\oracle.ctx.atg\12.2.0.1.0\1</v>
      </c>
    </row>
    <row r="3986" spans="1:1" x14ac:dyDescent="0.4">
      <c r="A3986" t="str">
        <f>HYPERLINK("\\10.12.11.20\TFO.FAIT.Share\E01_설치프로그램\오라클클라이언트 12c\winx64_12201_database\database\stage\Components\oracle.ctx.atg\12.2.0.1.0\1\DataFiles")</f>
        <v>\\10.12.11.20\TFO.FAIT.Share\E01_설치프로그램\오라클클라이언트 12c\winx64_12201_database\database\stage\Components\oracle.ctx.atg\12.2.0.1.0\1\DataFiles</v>
      </c>
    </row>
    <row r="3987" spans="1:1" x14ac:dyDescent="0.4">
      <c r="A3987" t="str">
        <f>HYPERLINK("\\10.12.11.20\TFO.FAIT.Share\E01_설치프로그램\오라클클라이언트 12c\winx64_12201_database\database\stage\Components\oracle.ctx.companion\12.2.0.1.0")</f>
        <v>\\10.12.11.20\TFO.FAIT.Share\E01_설치프로그램\오라클클라이언트 12c\winx64_12201_database\database\stage\Components\oracle.ctx.companion\12.2.0.1.0</v>
      </c>
    </row>
    <row r="3988" spans="1:1" x14ac:dyDescent="0.4">
      <c r="A3988" t="str">
        <f>HYPERLINK("\\10.12.11.20\TFO.FAIT.Share\E01_설치프로그램\오라클클라이언트 12c\winx64_12201_database\database\stage\Components\oracle.ctx.companion\12.2.0.1.0\1")</f>
        <v>\\10.12.11.20\TFO.FAIT.Share\E01_설치프로그램\오라클클라이언트 12c\winx64_12201_database\database\stage\Components\oracle.ctx.companion\12.2.0.1.0\1</v>
      </c>
    </row>
    <row r="3989" spans="1:1" x14ac:dyDescent="0.4">
      <c r="A3989" t="str">
        <f>HYPERLINK("\\10.12.11.20\TFO.FAIT.Share\E01_설치프로그램\오라클클라이언트 12c\winx64_12201_database\database\stage\Components\oracle.ctx.companion\12.2.0.1.0\1\DataFiles")</f>
        <v>\\10.12.11.20\TFO.FAIT.Share\E01_설치프로그램\오라클클라이언트 12c\winx64_12201_database\database\stage\Components\oracle.ctx.companion\12.2.0.1.0\1\DataFiles</v>
      </c>
    </row>
    <row r="3990" spans="1:1" x14ac:dyDescent="0.4">
      <c r="A3990" t="str">
        <f>HYPERLINK("\\10.12.11.20\TFO.FAIT.Share\E01_설치프로그램\오라클클라이언트 12c\winx64_12201_database\database\stage\Components\oracle.dbdev\12.2.0.1.0")</f>
        <v>\\10.12.11.20\TFO.FAIT.Share\E01_설치프로그램\오라클클라이언트 12c\winx64_12201_database\database\stage\Components\oracle.dbdev\12.2.0.1.0</v>
      </c>
    </row>
    <row r="3991" spans="1:1" x14ac:dyDescent="0.4">
      <c r="A3991" t="str">
        <f>HYPERLINK("\\10.12.11.20\TFO.FAIT.Share\E01_설치프로그램\오라클클라이언트 12c\winx64_12201_database\database\stage\Components\oracle.dbdev\12.2.0.1.0\1")</f>
        <v>\\10.12.11.20\TFO.FAIT.Share\E01_설치프로그램\오라클클라이언트 12c\winx64_12201_database\database\stage\Components\oracle.dbdev\12.2.0.1.0\1</v>
      </c>
    </row>
    <row r="3992" spans="1:1" x14ac:dyDescent="0.4">
      <c r="A3992" t="str">
        <f>HYPERLINK("\\10.12.11.20\TFO.FAIT.Share\E01_설치프로그램\오라클클라이언트 12c\winx64_12201_database\database\stage\Components\oracle.dbdev\12.2.0.1.0\1\DataFiles")</f>
        <v>\\10.12.11.20\TFO.FAIT.Share\E01_설치프로그램\오라클클라이언트 12c\winx64_12201_database\database\stage\Components\oracle.dbdev\12.2.0.1.0\1\DataFiles</v>
      </c>
    </row>
    <row r="3993" spans="1:1" x14ac:dyDescent="0.4">
      <c r="A3993" t="str">
        <f>HYPERLINK("\\10.12.11.20\TFO.FAIT.Share\E01_설치프로그램\오라클클라이언트 12c\winx64_12201_database\database\stage\Components\oracle.dbjava.ic\12.2.0.1.0")</f>
        <v>\\10.12.11.20\TFO.FAIT.Share\E01_설치프로그램\오라클클라이언트 12c\winx64_12201_database\database\stage\Components\oracle.dbjava.ic\12.2.0.1.0</v>
      </c>
    </row>
    <row r="3994" spans="1:1" x14ac:dyDescent="0.4">
      <c r="A3994" t="str">
        <f>HYPERLINK("\\10.12.11.20\TFO.FAIT.Share\E01_설치프로그램\오라클클라이언트 12c\winx64_12201_database\database\stage\Components\oracle.dbjava.ic\12.2.0.1.0\1")</f>
        <v>\\10.12.11.20\TFO.FAIT.Share\E01_설치프로그램\오라클클라이언트 12c\winx64_12201_database\database\stage\Components\oracle.dbjava.ic\12.2.0.1.0\1</v>
      </c>
    </row>
    <row r="3995" spans="1:1" x14ac:dyDescent="0.4">
      <c r="A3995" t="str">
        <f>HYPERLINK("\\10.12.11.20\TFO.FAIT.Share\E01_설치프로그램\오라클클라이언트 12c\winx64_12201_database\database\stage\Components\oracle.dbjava.ic\12.2.0.1.0\1\DataFiles")</f>
        <v>\\10.12.11.20\TFO.FAIT.Share\E01_설치프로그램\오라클클라이언트 12c\winx64_12201_database\database\stage\Components\oracle.dbjava.ic\12.2.0.1.0\1\DataFiles</v>
      </c>
    </row>
    <row r="3996" spans="1:1" x14ac:dyDescent="0.4">
      <c r="A3996" t="str">
        <f>HYPERLINK("\\10.12.11.20\TFO.FAIT.Share\E01_설치프로그램\오라클클라이언트 12c\winx64_12201_database\database\stage\Components\oracle.dbjava.jdbc\12.2.0.1.0")</f>
        <v>\\10.12.11.20\TFO.FAIT.Share\E01_설치프로그램\오라클클라이언트 12c\winx64_12201_database\database\stage\Components\oracle.dbjava.jdbc\12.2.0.1.0</v>
      </c>
    </row>
    <row r="3997" spans="1:1" x14ac:dyDescent="0.4">
      <c r="A3997" t="str">
        <f>HYPERLINK("\\10.12.11.20\TFO.FAIT.Share\E01_설치프로그램\오라클클라이언트 12c\winx64_12201_database\database\stage\Components\oracle.dbjava.jdbc\12.2.0.1.0\1")</f>
        <v>\\10.12.11.20\TFO.FAIT.Share\E01_설치프로그램\오라클클라이언트 12c\winx64_12201_database\database\stage\Components\oracle.dbjava.jdbc\12.2.0.1.0\1</v>
      </c>
    </row>
    <row r="3998" spans="1:1" x14ac:dyDescent="0.4">
      <c r="A3998" t="str">
        <f>HYPERLINK("\\10.12.11.20\TFO.FAIT.Share\E01_설치프로그램\오라클클라이언트 12c\winx64_12201_database\database\stage\Components\oracle.dbjava.jdbc\12.2.0.1.0\1\DataFiles")</f>
        <v>\\10.12.11.20\TFO.FAIT.Share\E01_설치프로그램\오라클클라이언트 12c\winx64_12201_database\database\stage\Components\oracle.dbjava.jdbc\12.2.0.1.0\1\DataFiles</v>
      </c>
    </row>
    <row r="3999" spans="1:1" x14ac:dyDescent="0.4">
      <c r="A3999" t="str">
        <f>HYPERLINK("\\10.12.11.20\TFO.FAIT.Share\E01_설치프로그램\오라클클라이언트 12c\winx64_12201_database\database\stage\Components\oracle.dbjava.server\12.2.0.1.0")</f>
        <v>\\10.12.11.20\TFO.FAIT.Share\E01_설치프로그램\오라클클라이언트 12c\winx64_12201_database\database\stage\Components\oracle.dbjava.server\12.2.0.1.0</v>
      </c>
    </row>
    <row r="4000" spans="1:1" x14ac:dyDescent="0.4">
      <c r="A4000" t="str">
        <f>HYPERLINK("\\10.12.11.20\TFO.FAIT.Share\E01_설치프로그램\오라클클라이언트 12c\winx64_12201_database\database\stage\Components\oracle.dbjava.server\12.2.0.1.0\1")</f>
        <v>\\10.12.11.20\TFO.FAIT.Share\E01_설치프로그램\오라클클라이언트 12c\winx64_12201_database\database\stage\Components\oracle.dbjava.server\12.2.0.1.0\1</v>
      </c>
    </row>
    <row r="4001" spans="1:1" x14ac:dyDescent="0.4">
      <c r="A4001" t="str">
        <f>HYPERLINK("\\10.12.11.20\TFO.FAIT.Share\E01_설치프로그램\오라클클라이언트 12c\winx64_12201_database\database\stage\Components\oracle.dbjava.server\12.2.0.1.0\1\DataFiles")</f>
        <v>\\10.12.11.20\TFO.FAIT.Share\E01_설치프로그램\오라클클라이언트 12c\winx64_12201_database\database\stage\Components\oracle.dbjava.server\12.2.0.1.0\1\DataFiles</v>
      </c>
    </row>
    <row r="4002" spans="1:1" x14ac:dyDescent="0.4">
      <c r="A4002" t="str">
        <f>HYPERLINK("\\10.12.11.20\TFO.FAIT.Share\E01_설치프로그램\오라클클라이언트 12c\winx64_12201_database\database\stage\Components\oracle.dbjava.ucp\12.2.0.1.0")</f>
        <v>\\10.12.11.20\TFO.FAIT.Share\E01_설치프로그램\오라클클라이언트 12c\winx64_12201_database\database\stage\Components\oracle.dbjava.ucp\12.2.0.1.0</v>
      </c>
    </row>
    <row r="4003" spans="1:1" x14ac:dyDescent="0.4">
      <c r="A4003" t="str">
        <f>HYPERLINK("\\10.12.11.20\TFO.FAIT.Share\E01_설치프로그램\오라클클라이언트 12c\winx64_12201_database\database\stage\Components\oracle.dbjava.ucp\12.2.0.1.0\1")</f>
        <v>\\10.12.11.20\TFO.FAIT.Share\E01_설치프로그램\오라클클라이언트 12c\winx64_12201_database\database\stage\Components\oracle.dbjava.ucp\12.2.0.1.0\1</v>
      </c>
    </row>
    <row r="4004" spans="1:1" x14ac:dyDescent="0.4">
      <c r="A4004" t="str">
        <f>HYPERLINK("\\10.12.11.20\TFO.FAIT.Share\E01_설치프로그램\오라클클라이언트 12c\winx64_12201_database\database\stage\Components\oracle.dbjava.ucp\12.2.0.1.0\1\DataFiles")</f>
        <v>\\10.12.11.20\TFO.FAIT.Share\E01_설치프로그램\오라클클라이언트 12c\winx64_12201_database\database\stage\Components\oracle.dbjava.ucp\12.2.0.1.0\1\DataFiles</v>
      </c>
    </row>
    <row r="4005" spans="1:1" x14ac:dyDescent="0.4">
      <c r="A4005" t="str">
        <f>HYPERLINK("\\10.12.11.20\TFO.FAIT.Share\E01_설치프로그램\오라클클라이언트 12c\winx64_12201_database\database\stage\Components\oracle.dbtoolslistener\12.2.0.1.0")</f>
        <v>\\10.12.11.20\TFO.FAIT.Share\E01_설치프로그램\오라클클라이언트 12c\winx64_12201_database\database\stage\Components\oracle.dbtoolslistener\12.2.0.1.0</v>
      </c>
    </row>
    <row r="4006" spans="1:1" x14ac:dyDescent="0.4">
      <c r="A4006" t="str">
        <f>HYPERLINK("\\10.12.11.20\TFO.FAIT.Share\E01_설치프로그램\오라클클라이언트 12c\winx64_12201_database\database\stage\Components\oracle.dbtoolslistener\12.2.0.1.0\1")</f>
        <v>\\10.12.11.20\TFO.FAIT.Share\E01_설치프로그램\오라클클라이언트 12c\winx64_12201_database\database\stage\Components\oracle.dbtoolslistener\12.2.0.1.0\1</v>
      </c>
    </row>
    <row r="4007" spans="1:1" x14ac:dyDescent="0.4">
      <c r="A4007" t="str">
        <f>HYPERLINK("\\10.12.11.20\TFO.FAIT.Share\E01_설치프로그램\오라클클라이언트 12c\winx64_12201_database\database\stage\Components\oracle.dbtoolslistener\12.2.0.1.0\1\DataFiles")</f>
        <v>\\10.12.11.20\TFO.FAIT.Share\E01_설치프로그램\오라클클라이언트 12c\winx64_12201_database\database\stage\Components\oracle.dbtoolslistener\12.2.0.1.0\1\DataFiles</v>
      </c>
    </row>
    <row r="4008" spans="1:1" x14ac:dyDescent="0.4">
      <c r="A4008" t="str">
        <f>HYPERLINK("\\10.12.11.20\TFO.FAIT.Share\E01_설치프로그램\오라클클라이언트 12c\winx64_12201_database\database\stage\Components\oracle.duma\12.2.0.1.0")</f>
        <v>\\10.12.11.20\TFO.FAIT.Share\E01_설치프로그램\오라클클라이언트 12c\winx64_12201_database\database\stage\Components\oracle.duma\12.2.0.1.0</v>
      </c>
    </row>
    <row r="4009" spans="1:1" x14ac:dyDescent="0.4">
      <c r="A4009" t="str">
        <f>HYPERLINK("\\10.12.11.20\TFO.FAIT.Share\E01_설치프로그램\오라클클라이언트 12c\winx64_12201_database\database\stage\Components\oracle.duma\12.2.0.1.0\1")</f>
        <v>\\10.12.11.20\TFO.FAIT.Share\E01_설치프로그램\오라클클라이언트 12c\winx64_12201_database\database\stage\Components\oracle.duma\12.2.0.1.0\1</v>
      </c>
    </row>
    <row r="4010" spans="1:1" x14ac:dyDescent="0.4">
      <c r="A4010" t="str">
        <f>HYPERLINK("\\10.12.11.20\TFO.FAIT.Share\E01_설치프로그램\오라클클라이언트 12c\winx64_12201_database\database\stage\Components\oracle.duma\12.2.0.1.0\1\DataFiles")</f>
        <v>\\10.12.11.20\TFO.FAIT.Share\E01_설치프로그램\오라클클라이언트 12c\winx64_12201_database\database\stage\Components\oracle.duma\12.2.0.1.0\1\DataFiles</v>
      </c>
    </row>
    <row r="4011" spans="1:1" x14ac:dyDescent="0.4">
      <c r="A4011" t="str">
        <f>HYPERLINK("\\10.12.11.20\TFO.FAIT.Share\E01_설치프로그램\오라클클라이언트 12c\winx64_12201_database\database\stage\Components\oracle.has.common\12.2.0.1.0")</f>
        <v>\\10.12.11.20\TFO.FAIT.Share\E01_설치프로그램\오라클클라이언트 12c\winx64_12201_database\database\stage\Components\oracle.has.common\12.2.0.1.0</v>
      </c>
    </row>
    <row r="4012" spans="1:1" x14ac:dyDescent="0.4">
      <c r="A4012" t="str">
        <f>HYPERLINK("\\10.12.11.20\TFO.FAIT.Share\E01_설치프로그램\오라클클라이언트 12c\winx64_12201_database\database\stage\Components\oracle.has.common\12.2.0.1.0\1")</f>
        <v>\\10.12.11.20\TFO.FAIT.Share\E01_설치프로그램\오라클클라이언트 12c\winx64_12201_database\database\stage\Components\oracle.has.common\12.2.0.1.0\1</v>
      </c>
    </row>
    <row r="4013" spans="1:1" x14ac:dyDescent="0.4">
      <c r="A4013" t="str">
        <f>HYPERLINK("\\10.12.11.20\TFO.FAIT.Share\E01_설치프로그램\오라클클라이언트 12c\winx64_12201_database\database\stage\Components\oracle.has.common\12.2.0.1.0\1\DataFiles")</f>
        <v>\\10.12.11.20\TFO.FAIT.Share\E01_설치프로그램\오라클클라이언트 12c\winx64_12201_database\database\stage\Components\oracle.has.common\12.2.0.1.0\1\DataFiles</v>
      </c>
    </row>
    <row r="4014" spans="1:1" x14ac:dyDescent="0.4">
      <c r="A4014" t="str">
        <f>HYPERLINK("\\10.12.11.20\TFO.FAIT.Share\E01_설치프로그램\오라클클라이언트 12c\winx64_12201_database\database\stage\Components\oracle.has.common.cvu\12.2.0.1.0")</f>
        <v>\\10.12.11.20\TFO.FAIT.Share\E01_설치프로그램\오라클클라이언트 12c\winx64_12201_database\database\stage\Components\oracle.has.common.cvu\12.2.0.1.0</v>
      </c>
    </row>
    <row r="4015" spans="1:1" x14ac:dyDescent="0.4">
      <c r="A4015" t="str">
        <f>HYPERLINK("\\10.12.11.20\TFO.FAIT.Share\E01_설치프로그램\오라클클라이언트 12c\winx64_12201_database\database\stage\Components\oracle.has.common.cvu\12.2.0.1.0\1")</f>
        <v>\\10.12.11.20\TFO.FAIT.Share\E01_설치프로그램\오라클클라이언트 12c\winx64_12201_database\database\stage\Components\oracle.has.common.cvu\12.2.0.1.0\1</v>
      </c>
    </row>
    <row r="4016" spans="1:1" x14ac:dyDescent="0.4">
      <c r="A4016" t="str">
        <f>HYPERLINK("\\10.12.11.20\TFO.FAIT.Share\E01_설치프로그램\오라클클라이언트 12c\winx64_12201_database\database\stage\Components\oracle.has.common.cvu\12.2.0.1.0\1\DataFiles")</f>
        <v>\\10.12.11.20\TFO.FAIT.Share\E01_설치프로그램\오라클클라이언트 12c\winx64_12201_database\database\stage\Components\oracle.has.common.cvu\12.2.0.1.0\1\DataFiles</v>
      </c>
    </row>
    <row r="4017" spans="1:1" x14ac:dyDescent="0.4">
      <c r="A4017" t="str">
        <f>HYPERLINK("\\10.12.11.20\TFO.FAIT.Share\E01_설치프로그램\오라클클라이언트 12c\winx64_12201_database\database\stage\Components\oracle.has.db\12.2.0.1.0")</f>
        <v>\\10.12.11.20\TFO.FAIT.Share\E01_설치프로그램\오라클클라이언트 12c\winx64_12201_database\database\stage\Components\oracle.has.db\12.2.0.1.0</v>
      </c>
    </row>
    <row r="4018" spans="1:1" x14ac:dyDescent="0.4">
      <c r="A4018" t="str">
        <f>HYPERLINK("\\10.12.11.20\TFO.FAIT.Share\E01_설치프로그램\오라클클라이언트 12c\winx64_12201_database\database\stage\Components\oracle.has.db\12.2.0.1.0\1")</f>
        <v>\\10.12.11.20\TFO.FAIT.Share\E01_설치프로그램\오라클클라이언트 12c\winx64_12201_database\database\stage\Components\oracle.has.db\12.2.0.1.0\1</v>
      </c>
    </row>
    <row r="4019" spans="1:1" x14ac:dyDescent="0.4">
      <c r="A4019" t="str">
        <f>HYPERLINK("\\10.12.11.20\TFO.FAIT.Share\E01_설치프로그램\오라클클라이언트 12c\winx64_12201_database\database\stage\Components\oracle.has.db\12.2.0.1.0\1\DataFiles")</f>
        <v>\\10.12.11.20\TFO.FAIT.Share\E01_설치프로그램\오라클클라이언트 12c\winx64_12201_database\database\stage\Components\oracle.has.db\12.2.0.1.0\1\DataFiles</v>
      </c>
    </row>
    <row r="4020" spans="1:1" x14ac:dyDescent="0.4">
      <c r="A4020" t="str">
        <f>HYPERLINK("\\10.12.11.20\TFO.FAIT.Share\E01_설치프로그램\오라클클라이언트 12c\winx64_12201_database\database\stage\Components\oracle.has.deconfig\12.2.0.1.0")</f>
        <v>\\10.12.11.20\TFO.FAIT.Share\E01_설치프로그램\오라클클라이언트 12c\winx64_12201_database\database\stage\Components\oracle.has.deconfig\12.2.0.1.0</v>
      </c>
    </row>
    <row r="4021" spans="1:1" x14ac:dyDescent="0.4">
      <c r="A4021" t="str">
        <f>HYPERLINK("\\10.12.11.20\TFO.FAIT.Share\E01_설치프로그램\오라클클라이언트 12c\winx64_12201_database\database\stage\Components\oracle.has.deconfig\12.2.0.1.0\1")</f>
        <v>\\10.12.11.20\TFO.FAIT.Share\E01_설치프로그램\오라클클라이언트 12c\winx64_12201_database\database\stage\Components\oracle.has.deconfig\12.2.0.1.0\1</v>
      </c>
    </row>
    <row r="4022" spans="1:1" x14ac:dyDescent="0.4">
      <c r="A4022" t="str">
        <f>HYPERLINK("\\10.12.11.20\TFO.FAIT.Share\E01_설치프로그램\오라클클라이언트 12c\winx64_12201_database\database\stage\Components\oracle.has.deconfig\12.2.0.1.0\1\DataFiles")</f>
        <v>\\10.12.11.20\TFO.FAIT.Share\E01_설치프로그램\오라클클라이언트 12c\winx64_12201_database\database\stage\Components\oracle.has.deconfig\12.2.0.1.0\1\DataFiles</v>
      </c>
    </row>
    <row r="4023" spans="1:1" x14ac:dyDescent="0.4">
      <c r="A4023" t="str">
        <f>HYPERLINK("\\10.12.11.20\TFO.FAIT.Share\E01_설치프로그램\오라클클라이언트 12c\winx64_12201_database\database\stage\Components\oracle.has.rsf\12.2.0.1.0")</f>
        <v>\\10.12.11.20\TFO.FAIT.Share\E01_설치프로그램\오라클클라이언트 12c\winx64_12201_database\database\stage\Components\oracle.has.rsf\12.2.0.1.0</v>
      </c>
    </row>
    <row r="4024" spans="1:1" x14ac:dyDescent="0.4">
      <c r="A4024" t="str">
        <f>HYPERLINK("\\10.12.11.20\TFO.FAIT.Share\E01_설치프로그램\오라클클라이언트 12c\winx64_12201_database\database\stage\Components\oracle.has.rsf\12.2.0.1.0\1")</f>
        <v>\\10.12.11.20\TFO.FAIT.Share\E01_설치프로그램\오라클클라이언트 12c\winx64_12201_database\database\stage\Components\oracle.has.rsf\12.2.0.1.0\1</v>
      </c>
    </row>
    <row r="4025" spans="1:1" x14ac:dyDescent="0.4">
      <c r="A4025" t="str">
        <f>HYPERLINK("\\10.12.11.20\TFO.FAIT.Share\E01_설치프로그램\오라클클라이언트 12c\winx64_12201_database\database\stage\Components\oracle.has.rsf\12.2.0.1.0\1\DataFiles")</f>
        <v>\\10.12.11.20\TFO.FAIT.Share\E01_설치프로그램\오라클클라이언트 12c\winx64_12201_database\database\stage\Components\oracle.has.rsf\12.2.0.1.0\1\DataFiles</v>
      </c>
    </row>
    <row r="4026" spans="1:1" x14ac:dyDescent="0.4">
      <c r="A4026" t="str">
        <f>HYPERLINK("\\10.12.11.20\TFO.FAIT.Share\E01_설치프로그램\오라클클라이언트 12c\winx64_12201_database\database\stage\Components\oracle.help.ohj\11.1.1.7.0")</f>
        <v>\\10.12.11.20\TFO.FAIT.Share\E01_설치프로그램\오라클클라이언트 12c\winx64_12201_database\database\stage\Components\oracle.help.ohj\11.1.1.7.0</v>
      </c>
    </row>
    <row r="4027" spans="1:1" x14ac:dyDescent="0.4">
      <c r="A4027" t="str">
        <f>HYPERLINK("\\10.12.11.20\TFO.FAIT.Share\E01_설치프로그램\오라클클라이언트 12c\winx64_12201_database\database\stage\Components\oracle.help.ohj\11.1.1.7.0\1")</f>
        <v>\\10.12.11.20\TFO.FAIT.Share\E01_설치프로그램\오라클클라이언트 12c\winx64_12201_database\database\stage\Components\oracle.help.ohj\11.1.1.7.0\1</v>
      </c>
    </row>
    <row r="4028" spans="1:1" x14ac:dyDescent="0.4">
      <c r="A4028" t="str">
        <f>HYPERLINK("\\10.12.11.20\TFO.FAIT.Share\E01_설치프로그램\오라클클라이언트 12c\winx64_12201_database\database\stage\Components\oracle.help.ohj\11.1.1.7.0\1\DataFiles")</f>
        <v>\\10.12.11.20\TFO.FAIT.Share\E01_설치프로그램\오라클클라이언트 12c\winx64_12201_database\database\stage\Components\oracle.help.ohj\11.1.1.7.0\1\DataFiles</v>
      </c>
    </row>
    <row r="4029" spans="1:1" x14ac:dyDescent="0.4">
      <c r="A4029" t="str">
        <f>HYPERLINK("\\10.12.11.20\TFO.FAIT.Share\E01_설치프로그램\오라클클라이언트 12c\winx64_12201_database\database\stage\Components\oracle.help.share\11.1.1.7.0")</f>
        <v>\\10.12.11.20\TFO.FAIT.Share\E01_설치프로그램\오라클클라이언트 12c\winx64_12201_database\database\stage\Components\oracle.help.share\11.1.1.7.0</v>
      </c>
    </row>
    <row r="4030" spans="1:1" x14ac:dyDescent="0.4">
      <c r="A4030" t="str">
        <f>HYPERLINK("\\10.12.11.20\TFO.FAIT.Share\E01_설치프로그램\오라클클라이언트 12c\winx64_12201_database\database\stage\Components\oracle.help.share\11.1.1.7.0\1")</f>
        <v>\\10.12.11.20\TFO.FAIT.Share\E01_설치프로그램\오라클클라이언트 12c\winx64_12201_database\database\stage\Components\oracle.help.share\11.1.1.7.0\1</v>
      </c>
    </row>
    <row r="4031" spans="1:1" x14ac:dyDescent="0.4">
      <c r="A4031" t="str">
        <f>HYPERLINK("\\10.12.11.20\TFO.FAIT.Share\E01_설치프로그램\오라클클라이언트 12c\winx64_12201_database\database\stage\Components\oracle.help.share\11.1.1.7.0\1\DataFiles")</f>
        <v>\\10.12.11.20\TFO.FAIT.Share\E01_설치프로그램\오라클클라이언트 12c\winx64_12201_database\database\stage\Components\oracle.help.share\11.1.1.7.0\1\DataFiles</v>
      </c>
    </row>
    <row r="4032" spans="1:1" x14ac:dyDescent="0.4">
      <c r="A4032" t="str">
        <f>HYPERLINK("\\10.12.11.20\TFO.FAIT.Share\E01_설치프로그램\오라클클라이언트 12c\winx64_12201_database\database\stage\Components\oracle.install.deinstalltool\12.2.0.1.0")</f>
        <v>\\10.12.11.20\TFO.FAIT.Share\E01_설치프로그램\오라클클라이언트 12c\winx64_12201_database\database\stage\Components\oracle.install.deinstalltool\12.2.0.1.0</v>
      </c>
    </row>
    <row r="4033" spans="1:1" x14ac:dyDescent="0.4">
      <c r="A4033" t="str">
        <f>HYPERLINK("\\10.12.11.20\TFO.FAIT.Share\E01_설치프로그램\오라클클라이언트 12c\winx64_12201_database\database\stage\Components\oracle.install.deinstalltool\12.2.0.1.0\1")</f>
        <v>\\10.12.11.20\TFO.FAIT.Share\E01_설치프로그램\오라클클라이언트 12c\winx64_12201_database\database\stage\Components\oracle.install.deinstalltool\12.2.0.1.0\1</v>
      </c>
    </row>
    <row r="4034" spans="1:1" x14ac:dyDescent="0.4">
      <c r="A4034" t="str">
        <f>HYPERLINK("\\10.12.11.20\TFO.FAIT.Share\E01_설치프로그램\오라클클라이언트 12c\winx64_12201_database\database\stage\Components\oracle.install.deinstalltool\12.2.0.1.0\1\DataFiles")</f>
        <v>\\10.12.11.20\TFO.FAIT.Share\E01_설치프로그램\오라클클라이언트 12c\winx64_12201_database\database\stage\Components\oracle.install.deinstalltool\12.2.0.1.0\1\DataFiles</v>
      </c>
    </row>
    <row r="4035" spans="1:1" x14ac:dyDescent="0.4">
      <c r="A4035" t="str">
        <f>HYPERLINK("\\10.12.11.20\TFO.FAIT.Share\E01_설치프로그램\오라클클라이언트 12c\winx64_12201_database\database\stage\Components\oracle.javavm.client\12.2.0.1.0")</f>
        <v>\\10.12.11.20\TFO.FAIT.Share\E01_설치프로그램\오라클클라이언트 12c\winx64_12201_database\database\stage\Components\oracle.javavm.client\12.2.0.1.0</v>
      </c>
    </row>
    <row r="4036" spans="1:1" x14ac:dyDescent="0.4">
      <c r="A4036" t="str">
        <f>HYPERLINK("\\10.12.11.20\TFO.FAIT.Share\E01_설치프로그램\오라클클라이언트 12c\winx64_12201_database\database\stage\Components\oracle.javavm.client\12.2.0.1.0\1")</f>
        <v>\\10.12.11.20\TFO.FAIT.Share\E01_설치프로그램\오라클클라이언트 12c\winx64_12201_database\database\stage\Components\oracle.javavm.client\12.2.0.1.0\1</v>
      </c>
    </row>
    <row r="4037" spans="1:1" x14ac:dyDescent="0.4">
      <c r="A4037" t="str">
        <f>HYPERLINK("\\10.12.11.20\TFO.FAIT.Share\E01_설치프로그램\오라클클라이언트 12c\winx64_12201_database\database\stage\Components\oracle.javavm.client\12.2.0.1.0\1\DataFiles")</f>
        <v>\\10.12.11.20\TFO.FAIT.Share\E01_설치프로그램\오라클클라이언트 12c\winx64_12201_database\database\stage\Components\oracle.javavm.client\12.2.0.1.0\1\DataFiles</v>
      </c>
    </row>
    <row r="4038" spans="1:1" x14ac:dyDescent="0.4">
      <c r="A4038" t="str">
        <f>HYPERLINK("\\10.12.11.20\TFO.FAIT.Share\E01_설치프로그램\오라클클라이언트 12c\winx64_12201_database\database\stage\Components\oracle.javavm.companion\12.2.0.1.0")</f>
        <v>\\10.12.11.20\TFO.FAIT.Share\E01_설치프로그램\오라클클라이언트 12c\winx64_12201_database\database\stage\Components\oracle.javavm.companion\12.2.0.1.0</v>
      </c>
    </row>
    <row r="4039" spans="1:1" x14ac:dyDescent="0.4">
      <c r="A4039" t="str">
        <f>HYPERLINK("\\10.12.11.20\TFO.FAIT.Share\E01_설치프로그램\오라클클라이언트 12c\winx64_12201_database\database\stage\Components\oracle.javavm.companion\12.2.0.1.0\1")</f>
        <v>\\10.12.11.20\TFO.FAIT.Share\E01_설치프로그램\오라클클라이언트 12c\winx64_12201_database\database\stage\Components\oracle.javavm.companion\12.2.0.1.0\1</v>
      </c>
    </row>
    <row r="4040" spans="1:1" x14ac:dyDescent="0.4">
      <c r="A4040" t="str">
        <f>HYPERLINK("\\10.12.11.20\TFO.FAIT.Share\E01_설치프로그램\오라클클라이언트 12c\winx64_12201_database\database\stage\Components\oracle.javavm.companion\12.2.0.1.0\1\DataFiles")</f>
        <v>\\10.12.11.20\TFO.FAIT.Share\E01_설치프로그램\오라클클라이언트 12c\winx64_12201_database\database\stage\Components\oracle.javavm.companion\12.2.0.1.0\1\DataFiles</v>
      </c>
    </row>
    <row r="4041" spans="1:1" x14ac:dyDescent="0.4">
      <c r="A4041" t="str">
        <f>HYPERLINK("\\10.12.11.20\TFO.FAIT.Share\E01_설치프로그램\오라클클라이언트 12c\winx64_12201_database\database\stage\Components\oracle.javavm.server\12.2.0.1.0")</f>
        <v>\\10.12.11.20\TFO.FAIT.Share\E01_설치프로그램\오라클클라이언트 12c\winx64_12201_database\database\stage\Components\oracle.javavm.server\12.2.0.1.0</v>
      </c>
    </row>
    <row r="4042" spans="1:1" x14ac:dyDescent="0.4">
      <c r="A4042" t="str">
        <f>HYPERLINK("\\10.12.11.20\TFO.FAIT.Share\E01_설치프로그램\오라클클라이언트 12c\winx64_12201_database\database\stage\Components\oracle.javavm.server\12.2.0.1.0\1")</f>
        <v>\\10.12.11.20\TFO.FAIT.Share\E01_설치프로그램\오라클클라이언트 12c\winx64_12201_database\database\stage\Components\oracle.javavm.server\12.2.0.1.0\1</v>
      </c>
    </row>
    <row r="4043" spans="1:1" x14ac:dyDescent="0.4">
      <c r="A4043" t="str">
        <f>HYPERLINK("\\10.12.11.20\TFO.FAIT.Share\E01_설치프로그램\오라클클라이언트 12c\winx64_12201_database\database\stage\Components\oracle.javavm.server\12.2.0.1.0\1\DataFiles")</f>
        <v>\\10.12.11.20\TFO.FAIT.Share\E01_설치프로그램\오라클클라이언트 12c\winx64_12201_database\database\stage\Components\oracle.javavm.server\12.2.0.1.0\1\DataFiles</v>
      </c>
    </row>
    <row r="4044" spans="1:1" x14ac:dyDescent="0.4">
      <c r="A4044" t="str">
        <f>HYPERLINK("\\10.12.11.20\TFO.FAIT.Share\E01_설치프로그램\오라클클라이언트 12c\winx64_12201_database\database\stage\Components\oracle.javavm.server.core\12.2.0.1.0")</f>
        <v>\\10.12.11.20\TFO.FAIT.Share\E01_설치프로그램\오라클클라이언트 12c\winx64_12201_database\database\stage\Components\oracle.javavm.server.core\12.2.0.1.0</v>
      </c>
    </row>
    <row r="4045" spans="1:1" x14ac:dyDescent="0.4">
      <c r="A4045" t="str">
        <f>HYPERLINK("\\10.12.11.20\TFO.FAIT.Share\E01_설치프로그램\오라클클라이언트 12c\winx64_12201_database\database\stage\Components\oracle.javavm.server.core\12.2.0.1.0\1")</f>
        <v>\\10.12.11.20\TFO.FAIT.Share\E01_설치프로그램\오라클클라이언트 12c\winx64_12201_database\database\stage\Components\oracle.javavm.server.core\12.2.0.1.0\1</v>
      </c>
    </row>
    <row r="4046" spans="1:1" x14ac:dyDescent="0.4">
      <c r="A4046" t="str">
        <f>HYPERLINK("\\10.12.11.20\TFO.FAIT.Share\E01_설치프로그램\오라클클라이언트 12c\winx64_12201_database\database\stage\Components\oracle.javavm.server.core\12.2.0.1.0\1\DataFiles")</f>
        <v>\\10.12.11.20\TFO.FAIT.Share\E01_설치프로그램\오라클클라이언트 12c\winx64_12201_database\database\stage\Components\oracle.javavm.server.core\12.2.0.1.0\1\DataFiles</v>
      </c>
    </row>
    <row r="4047" spans="1:1" x14ac:dyDescent="0.4">
      <c r="A4047" t="str">
        <f>HYPERLINK("\\10.12.11.20\TFO.FAIT.Share\E01_설치프로그램\오라클클라이언트 12c\winx64_12201_database\database\stage\Components\oracle.jdk\1.8.0.91.0")</f>
        <v>\\10.12.11.20\TFO.FAIT.Share\E01_설치프로그램\오라클클라이언트 12c\winx64_12201_database\database\stage\Components\oracle.jdk\1.8.0.91.0</v>
      </c>
    </row>
    <row r="4048" spans="1:1" x14ac:dyDescent="0.4">
      <c r="A4048" t="str">
        <f>HYPERLINK("\\10.12.11.20\TFO.FAIT.Share\E01_설치프로그램\오라클클라이언트 12c\winx64_12201_database\database\stage\Components\oracle.jdk\1.8.0.91.0\1")</f>
        <v>\\10.12.11.20\TFO.FAIT.Share\E01_설치프로그램\오라클클라이언트 12c\winx64_12201_database\database\stage\Components\oracle.jdk\1.8.0.91.0\1</v>
      </c>
    </row>
    <row r="4049" spans="1:1" x14ac:dyDescent="0.4">
      <c r="A4049" t="str">
        <f>HYPERLINK("\\10.12.11.20\TFO.FAIT.Share\E01_설치프로그램\오라클클라이언트 12c\winx64_12201_database\database\stage\Components\oracle.jdk\1.8.0.91.0\1\DataFiles")</f>
        <v>\\10.12.11.20\TFO.FAIT.Share\E01_설치프로그램\오라클클라이언트 12c\winx64_12201_database\database\stage\Components\oracle.jdk\1.8.0.91.0\1\DataFiles</v>
      </c>
    </row>
    <row r="4050" spans="1:1" x14ac:dyDescent="0.4">
      <c r="A4050" t="str">
        <f>HYPERLINK("\\10.12.11.20\TFO.FAIT.Share\E01_설치프로그램\오라클클라이언트 12c\winx64_12201_database\database\stage\Components\oracle.ldap.admin\12.2.0.1.0")</f>
        <v>\\10.12.11.20\TFO.FAIT.Share\E01_설치프로그램\오라클클라이언트 12c\winx64_12201_database\database\stage\Components\oracle.ldap.admin\12.2.0.1.0</v>
      </c>
    </row>
    <row r="4051" spans="1:1" x14ac:dyDescent="0.4">
      <c r="A4051" t="str">
        <f>HYPERLINK("\\10.12.11.20\TFO.FAIT.Share\E01_설치프로그램\오라클클라이언트 12c\winx64_12201_database\database\stage\Components\oracle.ldap.admin\12.2.0.1.0\1")</f>
        <v>\\10.12.11.20\TFO.FAIT.Share\E01_설치프로그램\오라클클라이언트 12c\winx64_12201_database\database\stage\Components\oracle.ldap.admin\12.2.0.1.0\1</v>
      </c>
    </row>
    <row r="4052" spans="1:1" x14ac:dyDescent="0.4">
      <c r="A4052" t="str">
        <f>HYPERLINK("\\10.12.11.20\TFO.FAIT.Share\E01_설치프로그램\오라클클라이언트 12c\winx64_12201_database\database\stage\Components\oracle.ldap.admin\12.2.0.1.0\1\DataFiles")</f>
        <v>\\10.12.11.20\TFO.FAIT.Share\E01_설치프로그램\오라클클라이언트 12c\winx64_12201_database\database\stage\Components\oracle.ldap.admin\12.2.0.1.0\1\DataFiles</v>
      </c>
    </row>
    <row r="4053" spans="1:1" x14ac:dyDescent="0.4">
      <c r="A4053" t="str">
        <f>HYPERLINK("\\10.12.11.20\TFO.FAIT.Share\E01_설치프로그램\오라클클라이언트 12c\winx64_12201_database\database\stage\Components\oracle.ldap.client\12.2.0.1.0")</f>
        <v>\\10.12.11.20\TFO.FAIT.Share\E01_설치프로그램\오라클클라이언트 12c\winx64_12201_database\database\stage\Components\oracle.ldap.client\12.2.0.1.0</v>
      </c>
    </row>
    <row r="4054" spans="1:1" x14ac:dyDescent="0.4">
      <c r="A4054" t="str">
        <f>HYPERLINK("\\10.12.11.20\TFO.FAIT.Share\E01_설치프로그램\오라클클라이언트 12c\winx64_12201_database\database\stage\Components\oracle.ldap.client\12.2.0.1.0\1")</f>
        <v>\\10.12.11.20\TFO.FAIT.Share\E01_설치프로그램\오라클클라이언트 12c\winx64_12201_database\database\stage\Components\oracle.ldap.client\12.2.0.1.0\1</v>
      </c>
    </row>
    <row r="4055" spans="1:1" x14ac:dyDescent="0.4">
      <c r="A4055" t="str">
        <f>HYPERLINK("\\10.12.11.20\TFO.FAIT.Share\E01_설치프로그램\오라클클라이언트 12c\winx64_12201_database\database\stage\Components\oracle.ldap.client\12.2.0.1.0\1\DataFiles")</f>
        <v>\\10.12.11.20\TFO.FAIT.Share\E01_설치프로그램\오라클클라이언트 12c\winx64_12201_database\database\stage\Components\oracle.ldap.client\12.2.0.1.0\1\DataFiles</v>
      </c>
    </row>
    <row r="4056" spans="1:1" x14ac:dyDescent="0.4">
      <c r="A4056" t="str">
        <f>HYPERLINK("\\10.12.11.20\TFO.FAIT.Share\E01_설치프로그램\오라클클라이언트 12c\winx64_12201_database\database\stage\Components\oracle.ldap.owm\12.2.0.1.0")</f>
        <v>\\10.12.11.20\TFO.FAIT.Share\E01_설치프로그램\오라클클라이언트 12c\winx64_12201_database\database\stage\Components\oracle.ldap.owm\12.2.0.1.0</v>
      </c>
    </row>
    <row r="4057" spans="1:1" x14ac:dyDescent="0.4">
      <c r="A4057" t="str">
        <f>HYPERLINK("\\10.12.11.20\TFO.FAIT.Share\E01_설치프로그램\오라클클라이언트 12c\winx64_12201_database\database\stage\Components\oracle.ldap.owm\12.2.0.1.0\1")</f>
        <v>\\10.12.11.20\TFO.FAIT.Share\E01_설치프로그램\오라클클라이언트 12c\winx64_12201_database\database\stage\Components\oracle.ldap.owm\12.2.0.1.0\1</v>
      </c>
    </row>
    <row r="4058" spans="1:1" x14ac:dyDescent="0.4">
      <c r="A4058" t="str">
        <f>HYPERLINK("\\10.12.11.20\TFO.FAIT.Share\E01_설치프로그램\오라클클라이언트 12c\winx64_12201_database\database\stage\Components\oracle.ldap.owm\12.2.0.1.0\1\DataFiles")</f>
        <v>\\10.12.11.20\TFO.FAIT.Share\E01_설치프로그램\오라클클라이언트 12c\winx64_12201_database\database\stage\Components\oracle.ldap.owm\12.2.0.1.0\1\DataFiles</v>
      </c>
    </row>
    <row r="4059" spans="1:1" x14ac:dyDescent="0.4">
      <c r="A4059" t="str">
        <f>HYPERLINK("\\10.12.11.20\TFO.FAIT.Share\E01_설치프로그램\오라클클라이언트 12c\winx64_12201_database\database\stage\Components\oracle.ldap.rsf\12.2.0.1.0")</f>
        <v>\\10.12.11.20\TFO.FAIT.Share\E01_설치프로그램\오라클클라이언트 12c\winx64_12201_database\database\stage\Components\oracle.ldap.rsf\12.2.0.1.0</v>
      </c>
    </row>
    <row r="4060" spans="1:1" x14ac:dyDescent="0.4">
      <c r="A4060" t="str">
        <f>HYPERLINK("\\10.12.11.20\TFO.FAIT.Share\E01_설치프로그램\오라클클라이언트 12c\winx64_12201_database\database\stage\Components\oracle.ldap.rsf\12.2.0.1.0\1")</f>
        <v>\\10.12.11.20\TFO.FAIT.Share\E01_설치프로그램\오라클클라이언트 12c\winx64_12201_database\database\stage\Components\oracle.ldap.rsf\12.2.0.1.0\1</v>
      </c>
    </row>
    <row r="4061" spans="1:1" x14ac:dyDescent="0.4">
      <c r="A4061" t="str">
        <f>HYPERLINK("\\10.12.11.20\TFO.FAIT.Share\E01_설치프로그램\오라클클라이언트 12c\winx64_12201_database\database\stage\Components\oracle.ldap.rsf\12.2.0.1.0\1\DataFiles")</f>
        <v>\\10.12.11.20\TFO.FAIT.Share\E01_설치프로그램\오라클클라이언트 12c\winx64_12201_database\database\stage\Components\oracle.ldap.rsf\12.2.0.1.0\1\DataFiles</v>
      </c>
    </row>
    <row r="4062" spans="1:1" x14ac:dyDescent="0.4">
      <c r="A4062" t="str">
        <f>HYPERLINK("\\10.12.11.20\TFO.FAIT.Share\E01_설치프로그램\오라클클라이언트 12c\winx64_12201_database\database\stage\Components\oracle.ldap.rsf.ic\12.2.0.1.0")</f>
        <v>\\10.12.11.20\TFO.FAIT.Share\E01_설치프로그램\오라클클라이언트 12c\winx64_12201_database\database\stage\Components\oracle.ldap.rsf.ic\12.2.0.1.0</v>
      </c>
    </row>
    <row r="4063" spans="1:1" x14ac:dyDescent="0.4">
      <c r="A4063" t="str">
        <f>HYPERLINK("\\10.12.11.20\TFO.FAIT.Share\E01_설치프로그램\오라클클라이언트 12c\winx64_12201_database\database\stage\Components\oracle.ldap.rsf.ic\12.2.0.1.0\1")</f>
        <v>\\10.12.11.20\TFO.FAIT.Share\E01_설치프로그램\오라클클라이언트 12c\winx64_12201_database\database\stage\Components\oracle.ldap.rsf.ic\12.2.0.1.0\1</v>
      </c>
    </row>
    <row r="4064" spans="1:1" x14ac:dyDescent="0.4">
      <c r="A4064" t="str">
        <f>HYPERLINK("\\10.12.11.20\TFO.FAIT.Share\E01_설치프로그램\오라클클라이언트 12c\winx64_12201_database\database\stage\Components\oracle.ldap.rsf.ic\12.2.0.1.0\1\DataFiles")</f>
        <v>\\10.12.11.20\TFO.FAIT.Share\E01_설치프로그램\오라클클라이언트 12c\winx64_12201_database\database\stage\Components\oracle.ldap.rsf.ic\12.2.0.1.0\1\DataFiles</v>
      </c>
    </row>
    <row r="4065" spans="1:1" x14ac:dyDescent="0.4">
      <c r="A4065" t="str">
        <f>HYPERLINK("\\10.12.11.20\TFO.FAIT.Share\E01_설치프로그램\오라클클라이언트 12c\winx64_12201_database\database\stage\Components\oracle.ldap.security.osdt\12.2.0.1.0")</f>
        <v>\\10.12.11.20\TFO.FAIT.Share\E01_설치프로그램\오라클클라이언트 12c\winx64_12201_database\database\stage\Components\oracle.ldap.security.osdt\12.2.0.1.0</v>
      </c>
    </row>
    <row r="4066" spans="1:1" x14ac:dyDescent="0.4">
      <c r="A4066" t="str">
        <f>HYPERLINK("\\10.12.11.20\TFO.FAIT.Share\E01_설치프로그램\오라클클라이언트 12c\winx64_12201_database\database\stage\Components\oracle.ldap.security.osdt\12.2.0.1.0\1")</f>
        <v>\\10.12.11.20\TFO.FAIT.Share\E01_설치프로그램\오라클클라이언트 12c\winx64_12201_database\database\stage\Components\oracle.ldap.security.osdt\12.2.0.1.0\1</v>
      </c>
    </row>
    <row r="4067" spans="1:1" x14ac:dyDescent="0.4">
      <c r="A4067" t="str">
        <f>HYPERLINK("\\10.12.11.20\TFO.FAIT.Share\E01_설치프로그램\오라클클라이언트 12c\winx64_12201_database\database\stage\Components\oracle.ldap.security.osdt\12.2.0.1.0\1\DataFiles")</f>
        <v>\\10.12.11.20\TFO.FAIT.Share\E01_설치프로그램\오라클클라이언트 12c\winx64_12201_database\database\stage\Components\oracle.ldap.security.osdt\12.2.0.1.0\1\DataFiles</v>
      </c>
    </row>
    <row r="4068" spans="1:1" x14ac:dyDescent="0.4">
      <c r="A4068" t="str">
        <f>HYPERLINK("\\10.12.11.20\TFO.FAIT.Share\E01_설치프로그램\오라클클라이언트 12c\winx64_12201_database\database\stage\Components\oracle.ldap.ssl\12.2.0.1.0")</f>
        <v>\\10.12.11.20\TFO.FAIT.Share\E01_설치프로그램\오라클클라이언트 12c\winx64_12201_database\database\stage\Components\oracle.ldap.ssl\12.2.0.1.0</v>
      </c>
    </row>
    <row r="4069" spans="1:1" x14ac:dyDescent="0.4">
      <c r="A4069" t="str">
        <f>HYPERLINK("\\10.12.11.20\TFO.FAIT.Share\E01_설치프로그램\오라클클라이언트 12c\winx64_12201_database\database\stage\Components\oracle.ldap.ssl\12.2.0.1.0\1")</f>
        <v>\\10.12.11.20\TFO.FAIT.Share\E01_설치프로그램\오라클클라이언트 12c\winx64_12201_database\database\stage\Components\oracle.ldap.ssl\12.2.0.1.0\1</v>
      </c>
    </row>
    <row r="4070" spans="1:1" x14ac:dyDescent="0.4">
      <c r="A4070" t="str">
        <f>HYPERLINK("\\10.12.11.20\TFO.FAIT.Share\E01_설치프로그램\오라클클라이언트 12c\winx64_12201_database\database\stage\Components\oracle.ldap.ssl\12.2.0.1.0\1\DataFiles")</f>
        <v>\\10.12.11.20\TFO.FAIT.Share\E01_설치프로그램\오라클클라이언트 12c\winx64_12201_database\database\stage\Components\oracle.ldap.ssl\12.2.0.1.0\1\DataFiles</v>
      </c>
    </row>
    <row r="4071" spans="1:1" x14ac:dyDescent="0.4">
      <c r="A4071" t="str">
        <f>HYPERLINK("\\10.12.11.20\TFO.FAIT.Share\E01_설치프로그램\오라클클라이언트 12c\winx64_12201_database\database\stage\Components\oracle.marvel\12.2.0.1.0")</f>
        <v>\\10.12.11.20\TFO.FAIT.Share\E01_설치프로그램\오라클클라이언트 12c\winx64_12201_database\database\stage\Components\oracle.marvel\12.2.0.1.0</v>
      </c>
    </row>
    <row r="4072" spans="1:1" x14ac:dyDescent="0.4">
      <c r="A4072" t="str">
        <f>HYPERLINK("\\10.12.11.20\TFO.FAIT.Share\E01_설치프로그램\오라클클라이언트 12c\winx64_12201_database\database\stage\Components\oracle.marvel\12.2.0.1.0\1")</f>
        <v>\\10.12.11.20\TFO.FAIT.Share\E01_설치프로그램\오라클클라이언트 12c\winx64_12201_database\database\stage\Components\oracle.marvel\12.2.0.1.0\1</v>
      </c>
    </row>
    <row r="4073" spans="1:1" x14ac:dyDescent="0.4">
      <c r="A4073" t="str">
        <f>HYPERLINK("\\10.12.11.20\TFO.FAIT.Share\E01_설치프로그램\오라클클라이언트 12c\winx64_12201_database\database\stage\Components\oracle.marvel\12.2.0.1.0\1\DataFiles")</f>
        <v>\\10.12.11.20\TFO.FAIT.Share\E01_설치프로그램\오라클클라이언트 12c\winx64_12201_database\database\stage\Components\oracle.marvel\12.2.0.1.0\1\DataFiles</v>
      </c>
    </row>
    <row r="4074" spans="1:1" x14ac:dyDescent="0.4">
      <c r="A4074" t="str">
        <f>HYPERLINK("\\10.12.11.20\TFO.FAIT.Share\E01_설치프로그램\오라클클라이언트 12c\winx64_12201_database\database\stage\Components\oracle.mgw.common\12.2.0.1.0")</f>
        <v>\\10.12.11.20\TFO.FAIT.Share\E01_설치프로그램\오라클클라이언트 12c\winx64_12201_database\database\stage\Components\oracle.mgw.common\12.2.0.1.0</v>
      </c>
    </row>
    <row r="4075" spans="1:1" x14ac:dyDescent="0.4">
      <c r="A4075" t="str">
        <f>HYPERLINK("\\10.12.11.20\TFO.FAIT.Share\E01_설치프로그램\오라클클라이언트 12c\winx64_12201_database\database\stage\Components\oracle.mgw.common\12.2.0.1.0\1")</f>
        <v>\\10.12.11.20\TFO.FAIT.Share\E01_설치프로그램\오라클클라이언트 12c\winx64_12201_database\database\stage\Components\oracle.mgw.common\12.2.0.1.0\1</v>
      </c>
    </row>
    <row r="4076" spans="1:1" x14ac:dyDescent="0.4">
      <c r="A4076" t="str">
        <f>HYPERLINK("\\10.12.11.20\TFO.FAIT.Share\E01_설치프로그램\오라클클라이언트 12c\winx64_12201_database\database\stage\Components\oracle.mgw.common\12.2.0.1.0\1\DataFiles")</f>
        <v>\\10.12.11.20\TFO.FAIT.Share\E01_설치프로그램\오라클클라이언트 12c\winx64_12201_database\database\stage\Components\oracle.mgw.common\12.2.0.1.0\1\DataFiles</v>
      </c>
    </row>
    <row r="4077" spans="1:1" x14ac:dyDescent="0.4">
      <c r="A4077" t="str">
        <f>HYPERLINK("\\10.12.11.20\TFO.FAIT.Share\E01_설치프로그램\오라클클라이언트 12c\winx64_12201_database\database\stage\Components\oracle.network\12.2.0.1.0")</f>
        <v>\\10.12.11.20\TFO.FAIT.Share\E01_설치프로그램\오라클클라이언트 12c\winx64_12201_database\database\stage\Components\oracle.network\12.2.0.1.0</v>
      </c>
    </row>
    <row r="4078" spans="1:1" x14ac:dyDescent="0.4">
      <c r="A4078" t="str">
        <f>HYPERLINK("\\10.12.11.20\TFO.FAIT.Share\E01_설치프로그램\오라클클라이언트 12c\winx64_12201_database\database\stage\Components\oracle.network\12.2.0.1.0\1")</f>
        <v>\\10.12.11.20\TFO.FAIT.Share\E01_설치프로그램\오라클클라이언트 12c\winx64_12201_database\database\stage\Components\oracle.network\12.2.0.1.0\1</v>
      </c>
    </row>
    <row r="4079" spans="1:1" x14ac:dyDescent="0.4">
      <c r="A4079" t="str">
        <f>HYPERLINK("\\10.12.11.20\TFO.FAIT.Share\E01_설치프로그램\오라클클라이언트 12c\winx64_12201_database\database\stage\Components\oracle.network\12.2.0.1.0\1\DataFiles")</f>
        <v>\\10.12.11.20\TFO.FAIT.Share\E01_설치프로그램\오라클클라이언트 12c\winx64_12201_database\database\stage\Components\oracle.network\12.2.0.1.0\1\DataFiles</v>
      </c>
    </row>
    <row r="4080" spans="1:1" x14ac:dyDescent="0.4">
      <c r="A4080" t="str">
        <f>HYPERLINK("\\10.12.11.20\TFO.FAIT.Share\E01_설치프로그램\오라클클라이언트 12c\winx64_12201_database\database\stage\Components\oracle.network.aso\12.2.0.1.0")</f>
        <v>\\10.12.11.20\TFO.FAIT.Share\E01_설치프로그램\오라클클라이언트 12c\winx64_12201_database\database\stage\Components\oracle.network.aso\12.2.0.1.0</v>
      </c>
    </row>
    <row r="4081" spans="1:1" x14ac:dyDescent="0.4">
      <c r="A4081" t="str">
        <f>HYPERLINK("\\10.12.11.20\TFO.FAIT.Share\E01_설치프로그램\오라클클라이언트 12c\winx64_12201_database\database\stage\Components\oracle.network.aso\12.2.0.1.0\1")</f>
        <v>\\10.12.11.20\TFO.FAIT.Share\E01_설치프로그램\오라클클라이언트 12c\winx64_12201_database\database\stage\Components\oracle.network.aso\12.2.0.1.0\1</v>
      </c>
    </row>
    <row r="4082" spans="1:1" x14ac:dyDescent="0.4">
      <c r="A4082" t="str">
        <f>HYPERLINK("\\10.12.11.20\TFO.FAIT.Share\E01_설치프로그램\오라클클라이언트 12c\winx64_12201_database\database\stage\Components\oracle.network.aso\12.2.0.1.0\1\DataFiles")</f>
        <v>\\10.12.11.20\TFO.FAIT.Share\E01_설치프로그램\오라클클라이언트 12c\winx64_12201_database\database\stage\Components\oracle.network.aso\12.2.0.1.0\1\DataFiles</v>
      </c>
    </row>
    <row r="4083" spans="1:1" x14ac:dyDescent="0.4">
      <c r="A4083" t="str">
        <f>HYPERLINK("\\10.12.11.20\TFO.FAIT.Share\E01_설치프로그램\오라클클라이언트 12c\winx64_12201_database\database\stage\Components\oracle.network.client\12.2.0.1.0")</f>
        <v>\\10.12.11.20\TFO.FAIT.Share\E01_설치프로그램\오라클클라이언트 12c\winx64_12201_database\database\stage\Components\oracle.network.client\12.2.0.1.0</v>
      </c>
    </row>
    <row r="4084" spans="1:1" x14ac:dyDescent="0.4">
      <c r="A4084" t="str">
        <f>HYPERLINK("\\10.12.11.20\TFO.FAIT.Share\E01_설치프로그램\오라클클라이언트 12c\winx64_12201_database\database\stage\Components\oracle.network.client\12.2.0.1.0\1")</f>
        <v>\\10.12.11.20\TFO.FAIT.Share\E01_설치프로그램\오라클클라이언트 12c\winx64_12201_database\database\stage\Components\oracle.network.client\12.2.0.1.0\1</v>
      </c>
    </row>
    <row r="4085" spans="1:1" x14ac:dyDescent="0.4">
      <c r="A4085" t="str">
        <f>HYPERLINK("\\10.12.11.20\TFO.FAIT.Share\E01_설치프로그램\오라클클라이언트 12c\winx64_12201_database\database\stage\Components\oracle.network.client\12.2.0.1.0\1\DataFiles")</f>
        <v>\\10.12.11.20\TFO.FAIT.Share\E01_설치프로그램\오라클클라이언트 12c\winx64_12201_database\database\stage\Components\oracle.network.client\12.2.0.1.0\1\DataFiles</v>
      </c>
    </row>
    <row r="4086" spans="1:1" x14ac:dyDescent="0.4">
      <c r="A4086" t="str">
        <f>HYPERLINK("\\10.12.11.20\TFO.FAIT.Share\E01_설치프로그램\오라클클라이언트 12c\winx64_12201_database\database\stage\Components\oracle.network.listener\12.2.0.1.0")</f>
        <v>\\10.12.11.20\TFO.FAIT.Share\E01_설치프로그램\오라클클라이언트 12c\winx64_12201_database\database\stage\Components\oracle.network.listener\12.2.0.1.0</v>
      </c>
    </row>
    <row r="4087" spans="1:1" x14ac:dyDescent="0.4">
      <c r="A4087" t="str">
        <f>HYPERLINK("\\10.12.11.20\TFO.FAIT.Share\E01_설치프로그램\오라클클라이언트 12c\winx64_12201_database\database\stage\Components\oracle.network.listener\12.2.0.1.0\1")</f>
        <v>\\10.12.11.20\TFO.FAIT.Share\E01_설치프로그램\오라클클라이언트 12c\winx64_12201_database\database\stage\Components\oracle.network.listener\12.2.0.1.0\1</v>
      </c>
    </row>
    <row r="4088" spans="1:1" x14ac:dyDescent="0.4">
      <c r="A4088" t="str">
        <f>HYPERLINK("\\10.12.11.20\TFO.FAIT.Share\E01_설치프로그램\오라클클라이언트 12c\winx64_12201_database\database\stage\Components\oracle.network.listener\12.2.0.1.0\1\DataFiles")</f>
        <v>\\10.12.11.20\TFO.FAIT.Share\E01_설치프로그램\오라클클라이언트 12c\winx64_12201_database\database\stage\Components\oracle.network.listener\12.2.0.1.0\1\DataFiles</v>
      </c>
    </row>
    <row r="4089" spans="1:1" x14ac:dyDescent="0.4">
      <c r="A4089" t="str">
        <f>HYPERLINK("\\10.12.11.20\TFO.FAIT.Share\E01_설치프로그램\오라클클라이언트 12c\winx64_12201_database\database\stage\Components\oracle.network.rsf\12.2.0.1.0")</f>
        <v>\\10.12.11.20\TFO.FAIT.Share\E01_설치프로그램\오라클클라이언트 12c\winx64_12201_database\database\stage\Components\oracle.network.rsf\12.2.0.1.0</v>
      </c>
    </row>
    <row r="4090" spans="1:1" x14ac:dyDescent="0.4">
      <c r="A4090" t="str">
        <f>HYPERLINK("\\10.12.11.20\TFO.FAIT.Share\E01_설치프로그램\오라클클라이언트 12c\winx64_12201_database\database\stage\Components\oracle.network.rsf\12.2.0.1.0\1")</f>
        <v>\\10.12.11.20\TFO.FAIT.Share\E01_설치프로그램\오라클클라이언트 12c\winx64_12201_database\database\stage\Components\oracle.network.rsf\12.2.0.1.0\1</v>
      </c>
    </row>
    <row r="4091" spans="1:1" x14ac:dyDescent="0.4">
      <c r="A4091" t="str">
        <f>HYPERLINK("\\10.12.11.20\TFO.FAIT.Share\E01_설치프로그램\오라클클라이언트 12c\winx64_12201_database\database\stage\Components\oracle.network.rsf\12.2.0.1.0\1\DataFiles")</f>
        <v>\\10.12.11.20\TFO.FAIT.Share\E01_설치프로그램\오라클클라이언트 12c\winx64_12201_database\database\stage\Components\oracle.network.rsf\12.2.0.1.0\1\DataFiles</v>
      </c>
    </row>
    <row r="4092" spans="1:1" x14ac:dyDescent="0.4">
      <c r="A4092" t="str">
        <f>HYPERLINK("\\10.12.11.20\TFO.FAIT.Share\E01_설치프로그램\오라클클라이언트 12c\winx64_12201_database\database\stage\Components\oracle.nlsrtl.rsf\12.2.0.1.0")</f>
        <v>\\10.12.11.20\TFO.FAIT.Share\E01_설치프로그램\오라클클라이언트 12c\winx64_12201_database\database\stage\Components\oracle.nlsrtl.rsf\12.2.0.1.0</v>
      </c>
    </row>
    <row r="4093" spans="1:1" x14ac:dyDescent="0.4">
      <c r="A4093" t="str">
        <f>HYPERLINK("\\10.12.11.20\TFO.FAIT.Share\E01_설치프로그램\오라클클라이언트 12c\winx64_12201_database\database\stage\Components\oracle.nlsrtl.rsf\12.2.0.1.0\1")</f>
        <v>\\10.12.11.20\TFO.FAIT.Share\E01_설치프로그램\오라클클라이언트 12c\winx64_12201_database\database\stage\Components\oracle.nlsrtl.rsf\12.2.0.1.0\1</v>
      </c>
    </row>
    <row r="4094" spans="1:1" x14ac:dyDescent="0.4">
      <c r="A4094" t="str">
        <f>HYPERLINK("\\10.12.11.20\TFO.FAIT.Share\E01_설치프로그램\오라클클라이언트 12c\winx64_12201_database\database\stage\Components\oracle.nlsrtl.rsf\12.2.0.1.0\1\DataFiles")</f>
        <v>\\10.12.11.20\TFO.FAIT.Share\E01_설치프로그램\오라클클라이언트 12c\winx64_12201_database\database\stage\Components\oracle.nlsrtl.rsf\12.2.0.1.0\1\DataFiles</v>
      </c>
    </row>
    <row r="4095" spans="1:1" x14ac:dyDescent="0.4">
      <c r="A4095" t="str">
        <f>HYPERLINK("\\10.12.11.20\TFO.FAIT.Share\E01_설치프로그램\오라클클라이언트 12c\winx64_12201_database\database\stage\Components\oracle.nlsrtl.rsf.core\12.2.0.1.0")</f>
        <v>\\10.12.11.20\TFO.FAIT.Share\E01_설치프로그램\오라클클라이언트 12c\winx64_12201_database\database\stage\Components\oracle.nlsrtl.rsf.core\12.2.0.1.0</v>
      </c>
    </row>
    <row r="4096" spans="1:1" x14ac:dyDescent="0.4">
      <c r="A4096" t="str">
        <f>HYPERLINK("\\10.12.11.20\TFO.FAIT.Share\E01_설치프로그램\오라클클라이언트 12c\winx64_12201_database\database\stage\Components\oracle.nlsrtl.rsf.core\12.2.0.1.0\1")</f>
        <v>\\10.12.11.20\TFO.FAIT.Share\E01_설치프로그램\오라클클라이언트 12c\winx64_12201_database\database\stage\Components\oracle.nlsrtl.rsf.core\12.2.0.1.0\1</v>
      </c>
    </row>
    <row r="4097" spans="1:1" x14ac:dyDescent="0.4">
      <c r="A4097" t="str">
        <f>HYPERLINK("\\10.12.11.20\TFO.FAIT.Share\E01_설치프로그램\오라클클라이언트 12c\winx64_12201_database\database\stage\Components\oracle.nlsrtl.rsf.core\12.2.0.1.0\1\DataFiles")</f>
        <v>\\10.12.11.20\TFO.FAIT.Share\E01_설치프로그램\오라클클라이언트 12c\winx64_12201_database\database\stage\Components\oracle.nlsrtl.rsf.core\12.2.0.1.0\1\DataFiles</v>
      </c>
    </row>
    <row r="4098" spans="1:1" x14ac:dyDescent="0.4">
      <c r="A4098" t="str">
        <f>HYPERLINK("\\10.12.11.20\TFO.FAIT.Share\E01_설치프로그램\오라클클라이언트 12c\winx64_12201_database\database\stage\Components\oracle.nlsrtl.rsf.ic\12.2.0.1.0")</f>
        <v>\\10.12.11.20\TFO.FAIT.Share\E01_설치프로그램\오라클클라이언트 12c\winx64_12201_database\database\stage\Components\oracle.nlsrtl.rsf.ic\12.2.0.1.0</v>
      </c>
    </row>
    <row r="4099" spans="1:1" x14ac:dyDescent="0.4">
      <c r="A4099" t="str">
        <f>HYPERLINK("\\10.12.11.20\TFO.FAIT.Share\E01_설치프로그램\오라클클라이언트 12c\winx64_12201_database\database\stage\Components\oracle.nlsrtl.rsf.ic\12.2.0.1.0\1")</f>
        <v>\\10.12.11.20\TFO.FAIT.Share\E01_설치프로그램\오라클클라이언트 12c\winx64_12201_database\database\stage\Components\oracle.nlsrtl.rsf.ic\12.2.0.1.0\1</v>
      </c>
    </row>
    <row r="4100" spans="1:1" x14ac:dyDescent="0.4">
      <c r="A4100" t="str">
        <f>HYPERLINK("\\10.12.11.20\TFO.FAIT.Share\E01_설치프로그램\오라클클라이언트 12c\winx64_12201_database\database\stage\Components\oracle.nlsrtl.rsf.ic\12.2.0.1.0\1\DataFiles")</f>
        <v>\\10.12.11.20\TFO.FAIT.Share\E01_설치프로그램\오라클클라이언트 12c\winx64_12201_database\database\stage\Components\oracle.nlsrtl.rsf.ic\12.2.0.1.0\1\DataFiles</v>
      </c>
    </row>
    <row r="4101" spans="1:1" x14ac:dyDescent="0.4">
      <c r="A4101" t="str">
        <f>HYPERLINK("\\10.12.11.20\TFO.FAIT.Share\E01_설치프로그램\오라클클라이언트 12c\winx64_12201_database\database\stage\Components\oracle.nlsrtl.rsf.lbuilder\12.2.0.1.0")</f>
        <v>\\10.12.11.20\TFO.FAIT.Share\E01_설치프로그램\오라클클라이언트 12c\winx64_12201_database\database\stage\Components\oracle.nlsrtl.rsf.lbuilder\12.2.0.1.0</v>
      </c>
    </row>
    <row r="4102" spans="1:1" x14ac:dyDescent="0.4">
      <c r="A4102" t="str">
        <f>HYPERLINK("\\10.12.11.20\TFO.FAIT.Share\E01_설치프로그램\오라클클라이언트 12c\winx64_12201_database\database\stage\Components\oracle.nlsrtl.rsf.lbuilder\12.2.0.1.0\1")</f>
        <v>\\10.12.11.20\TFO.FAIT.Share\E01_설치프로그램\오라클클라이언트 12c\winx64_12201_database\database\stage\Components\oracle.nlsrtl.rsf.lbuilder\12.2.0.1.0\1</v>
      </c>
    </row>
    <row r="4103" spans="1:1" x14ac:dyDescent="0.4">
      <c r="A4103" t="str">
        <f>HYPERLINK("\\10.12.11.20\TFO.FAIT.Share\E01_설치프로그램\오라클클라이언트 12c\winx64_12201_database\database\stage\Components\oracle.nlsrtl.rsf.lbuilder\12.2.0.1.0\1\DataFiles")</f>
        <v>\\10.12.11.20\TFO.FAIT.Share\E01_설치프로그램\오라클클라이언트 12c\winx64_12201_database\database\stage\Components\oracle.nlsrtl.rsf.lbuilder\12.2.0.1.0\1\DataFiles</v>
      </c>
    </row>
    <row r="4104" spans="1:1" x14ac:dyDescent="0.4">
      <c r="A4104" t="str">
        <f>HYPERLINK("\\10.12.11.20\TFO.FAIT.Share\E01_설치프로그램\오라클클라이언트 12c\winx64_12201_database\database\stage\Components\oracle.ntoledb\12.2.0.1.0")</f>
        <v>\\10.12.11.20\TFO.FAIT.Share\E01_설치프로그램\오라클클라이언트 12c\winx64_12201_database\database\stage\Components\oracle.ntoledb\12.2.0.1.0</v>
      </c>
    </row>
    <row r="4105" spans="1:1" x14ac:dyDescent="0.4">
      <c r="A4105" t="str">
        <f>HYPERLINK("\\10.12.11.20\TFO.FAIT.Share\E01_설치프로그램\오라클클라이언트 12c\winx64_12201_database\database\stage\Components\oracle.ntoledb\12.2.0.1.0\1")</f>
        <v>\\10.12.11.20\TFO.FAIT.Share\E01_설치프로그램\오라클클라이언트 12c\winx64_12201_database\database\stage\Components\oracle.ntoledb\12.2.0.1.0\1</v>
      </c>
    </row>
    <row r="4106" spans="1:1" x14ac:dyDescent="0.4">
      <c r="A4106" t="str">
        <f>HYPERLINK("\\10.12.11.20\TFO.FAIT.Share\E01_설치프로그램\오라클클라이언트 12c\winx64_12201_database\database\stage\Components\oracle.ntoledb\12.2.0.1.0\1\DataFiles")</f>
        <v>\\10.12.11.20\TFO.FAIT.Share\E01_설치프로그램\오라클클라이언트 12c\winx64_12201_database\database\stage\Components\oracle.ntoledb\12.2.0.1.0\1\DataFiles</v>
      </c>
    </row>
    <row r="4107" spans="1:1" x14ac:dyDescent="0.4">
      <c r="A4107" t="str">
        <f>HYPERLINK("\\10.12.11.20\TFO.FAIT.Share\E01_설치프로그램\오라클클라이언트 12c\winx64_12201_database\database\stage\Components\oracle.ntoledb.odp_net_2\12.2.0.1.0")</f>
        <v>\\10.12.11.20\TFO.FAIT.Share\E01_설치프로그램\오라클클라이언트 12c\winx64_12201_database\database\stage\Components\oracle.ntoledb.odp_net_2\12.2.0.1.0</v>
      </c>
    </row>
    <row r="4108" spans="1:1" x14ac:dyDescent="0.4">
      <c r="A4108" t="str">
        <f>HYPERLINK("\\10.12.11.20\TFO.FAIT.Share\E01_설치프로그램\오라클클라이언트 12c\winx64_12201_database\database\stage\Components\oracle.ntoledb.odp_net_2\12.2.0.1.0\1")</f>
        <v>\\10.12.11.20\TFO.FAIT.Share\E01_설치프로그램\오라클클라이언트 12c\winx64_12201_database\database\stage\Components\oracle.ntoledb.odp_net_2\12.2.0.1.0\1</v>
      </c>
    </row>
    <row r="4109" spans="1:1" x14ac:dyDescent="0.4">
      <c r="A4109" t="str">
        <f>HYPERLINK("\\10.12.11.20\TFO.FAIT.Share\E01_설치프로그램\오라클클라이언트 12c\winx64_12201_database\database\stage\Components\oracle.ntoledb.odp_net_2\12.2.0.1.0\1\DataFiles")</f>
        <v>\\10.12.11.20\TFO.FAIT.Share\E01_설치프로그램\오라클클라이언트 12c\winx64_12201_database\database\stage\Components\oracle.ntoledb.odp_net_2\12.2.0.1.0\1\DataFiles</v>
      </c>
    </row>
    <row r="4110" spans="1:1" x14ac:dyDescent="0.4">
      <c r="A4110" t="str">
        <f>HYPERLINK("\\10.12.11.20\TFO.FAIT.Share\E01_설치프로그램\오라클클라이언트 12c\winx64_12201_database\database\stage\Components\oracle.ntoramts\12.2.0.1.0")</f>
        <v>\\10.12.11.20\TFO.FAIT.Share\E01_설치프로그램\오라클클라이언트 12c\winx64_12201_database\database\stage\Components\oracle.ntoramts\12.2.0.1.0</v>
      </c>
    </row>
    <row r="4111" spans="1:1" x14ac:dyDescent="0.4">
      <c r="A4111" t="str">
        <f>HYPERLINK("\\10.12.11.20\TFO.FAIT.Share\E01_설치프로그램\오라클클라이언트 12c\winx64_12201_database\database\stage\Components\oracle.ntoramts\12.2.0.1.0\1")</f>
        <v>\\10.12.11.20\TFO.FAIT.Share\E01_설치프로그램\오라클클라이언트 12c\winx64_12201_database\database\stage\Components\oracle.ntoramts\12.2.0.1.0\1</v>
      </c>
    </row>
    <row r="4112" spans="1:1" x14ac:dyDescent="0.4">
      <c r="A4112" t="str">
        <f>HYPERLINK("\\10.12.11.20\TFO.FAIT.Share\E01_설치프로그램\오라클클라이언트 12c\winx64_12201_database\database\stage\Components\oracle.ntoramts\12.2.0.1.0\1\DataFiles")</f>
        <v>\\10.12.11.20\TFO.FAIT.Share\E01_설치프로그램\오라클클라이언트 12c\winx64_12201_database\database\stage\Components\oracle.ntoramts\12.2.0.1.0\1\DataFiles</v>
      </c>
    </row>
    <row r="4113" spans="1:1" x14ac:dyDescent="0.4">
      <c r="A4113" t="str">
        <f>HYPERLINK("\\10.12.11.20\TFO.FAIT.Share\E01_설치프로그램\오라클클라이언트 12c\winx64_12201_database\database\stage\Components\oracle.ntrdbms.admin\12.2.0.1.0")</f>
        <v>\\10.12.11.20\TFO.FAIT.Share\E01_설치프로그램\오라클클라이언트 12c\winx64_12201_database\database\stage\Components\oracle.ntrdbms.admin\12.2.0.1.0</v>
      </c>
    </row>
    <row r="4114" spans="1:1" x14ac:dyDescent="0.4">
      <c r="A4114" t="str">
        <f>HYPERLINK("\\10.12.11.20\TFO.FAIT.Share\E01_설치프로그램\오라클클라이언트 12c\winx64_12201_database\database\stage\Components\oracle.ntrdbms.admin\12.2.0.1.0\1")</f>
        <v>\\10.12.11.20\TFO.FAIT.Share\E01_설치프로그램\오라클클라이언트 12c\winx64_12201_database\database\stage\Components\oracle.ntrdbms.admin\12.2.0.1.0\1</v>
      </c>
    </row>
    <row r="4115" spans="1:1" x14ac:dyDescent="0.4">
      <c r="A4115" t="str">
        <f>HYPERLINK("\\10.12.11.20\TFO.FAIT.Share\E01_설치프로그램\오라클클라이언트 12c\winx64_12201_database\database\stage\Components\oracle.ntrdbms.admin\12.2.0.1.0\1\DataFiles")</f>
        <v>\\10.12.11.20\TFO.FAIT.Share\E01_설치프로그램\오라클클라이언트 12c\winx64_12201_database\database\stage\Components\oracle.ntrdbms.admin\12.2.0.1.0\1\DataFiles</v>
      </c>
    </row>
    <row r="4116" spans="1:1" x14ac:dyDescent="0.4">
      <c r="A4116" t="str">
        <f>HYPERLINK("\\10.12.11.20\TFO.FAIT.Share\E01_설치프로그램\오라클클라이언트 12c\winx64_12201_database\database\stage\Components\oracle.ntrdbms.oraconfig\12.2.0.1.0")</f>
        <v>\\10.12.11.20\TFO.FAIT.Share\E01_설치프로그램\오라클클라이언트 12c\winx64_12201_database\database\stage\Components\oracle.ntrdbms.oraconfig\12.2.0.1.0</v>
      </c>
    </row>
    <row r="4117" spans="1:1" x14ac:dyDescent="0.4">
      <c r="A4117" t="str">
        <f>HYPERLINK("\\10.12.11.20\TFO.FAIT.Share\E01_설치프로그램\오라클클라이언트 12c\winx64_12201_database\database\stage\Components\oracle.ntrdbms.oraconfig\12.2.0.1.0\1")</f>
        <v>\\10.12.11.20\TFO.FAIT.Share\E01_설치프로그램\오라클클라이언트 12c\winx64_12201_database\database\stage\Components\oracle.ntrdbms.oraconfig\12.2.0.1.0\1</v>
      </c>
    </row>
    <row r="4118" spans="1:1" x14ac:dyDescent="0.4">
      <c r="A4118" t="str">
        <f>HYPERLINK("\\10.12.11.20\TFO.FAIT.Share\E01_설치프로그램\오라클클라이언트 12c\winx64_12201_database\database\stage\Components\oracle.ntrdbms.oraconfig\12.2.0.1.0\1\DataFiles")</f>
        <v>\\10.12.11.20\TFO.FAIT.Share\E01_설치프로그램\오라클클라이언트 12c\winx64_12201_database\database\stage\Components\oracle.ntrdbms.oraconfig\12.2.0.1.0\1\DataFiles</v>
      </c>
    </row>
    <row r="4119" spans="1:1" x14ac:dyDescent="0.4">
      <c r="A4119" t="str">
        <f>HYPERLINK("\\10.12.11.20\TFO.FAIT.Share\E01_설치프로그램\오라클클라이언트 12c\winx64_12201_database\database\stage\Components\oracle.odbc\12.2.0.1.0")</f>
        <v>\\10.12.11.20\TFO.FAIT.Share\E01_설치프로그램\오라클클라이언트 12c\winx64_12201_database\database\stage\Components\oracle.odbc\12.2.0.1.0</v>
      </c>
    </row>
    <row r="4120" spans="1:1" x14ac:dyDescent="0.4">
      <c r="A4120" t="str">
        <f>HYPERLINK("\\10.12.11.20\TFO.FAIT.Share\E01_설치프로그램\오라클클라이언트 12c\winx64_12201_database\database\stage\Components\oracle.odbc\12.2.0.1.0\1")</f>
        <v>\\10.12.11.20\TFO.FAIT.Share\E01_설치프로그램\오라클클라이언트 12c\winx64_12201_database\database\stage\Components\oracle.odbc\12.2.0.1.0\1</v>
      </c>
    </row>
    <row r="4121" spans="1:1" x14ac:dyDescent="0.4">
      <c r="A4121" t="str">
        <f>HYPERLINK("\\10.12.11.20\TFO.FAIT.Share\E01_설치프로그램\오라클클라이언트 12c\winx64_12201_database\database\stage\Components\oracle.odbc\12.2.0.1.0\1\DataFiles")</f>
        <v>\\10.12.11.20\TFO.FAIT.Share\E01_설치프로그램\오라클클라이언트 12c\winx64_12201_database\database\stage\Components\oracle.odbc\12.2.0.1.0\1\DataFiles</v>
      </c>
    </row>
    <row r="4122" spans="1:1" x14ac:dyDescent="0.4">
      <c r="A4122" t="str">
        <f>HYPERLINK("\\10.12.11.20\TFO.FAIT.Share\E01_설치프로그램\오라클클라이언트 12c\winx64_12201_database\database\stage\Components\oracle.odbc.ic\12.2.0.1.0")</f>
        <v>\\10.12.11.20\TFO.FAIT.Share\E01_설치프로그램\오라클클라이언트 12c\winx64_12201_database\database\stage\Components\oracle.odbc.ic\12.2.0.1.0</v>
      </c>
    </row>
    <row r="4123" spans="1:1" x14ac:dyDescent="0.4">
      <c r="A4123" t="str">
        <f>HYPERLINK("\\10.12.11.20\TFO.FAIT.Share\E01_설치프로그램\오라클클라이언트 12c\winx64_12201_database\database\stage\Components\oracle.odbc.ic\12.2.0.1.0\1")</f>
        <v>\\10.12.11.20\TFO.FAIT.Share\E01_설치프로그램\오라클클라이언트 12c\winx64_12201_database\database\stage\Components\oracle.odbc.ic\12.2.0.1.0\1</v>
      </c>
    </row>
    <row r="4124" spans="1:1" x14ac:dyDescent="0.4">
      <c r="A4124" t="str">
        <f>HYPERLINK("\\10.12.11.20\TFO.FAIT.Share\E01_설치프로그램\오라클클라이언트 12c\winx64_12201_database\database\stage\Components\oracle.odbc.ic\12.2.0.1.0\1\DataFiles")</f>
        <v>\\10.12.11.20\TFO.FAIT.Share\E01_설치프로그램\오라클클라이언트 12c\winx64_12201_database\database\stage\Components\oracle.odbc.ic\12.2.0.1.0\1\DataFiles</v>
      </c>
    </row>
    <row r="4125" spans="1:1" x14ac:dyDescent="0.4">
      <c r="A4125" t="str">
        <f>HYPERLINK("\\10.12.11.20\TFO.FAIT.Share\E01_설치프로그램\오라클클라이언트 12c\winx64_12201_database\database\stage\Components\oracle.ons\12.2.0.1.0")</f>
        <v>\\10.12.11.20\TFO.FAIT.Share\E01_설치프로그램\오라클클라이언트 12c\winx64_12201_database\database\stage\Components\oracle.ons\12.2.0.1.0</v>
      </c>
    </row>
    <row r="4126" spans="1:1" x14ac:dyDescent="0.4">
      <c r="A4126" t="str">
        <f>HYPERLINK("\\10.12.11.20\TFO.FAIT.Share\E01_설치프로그램\오라클클라이언트 12c\winx64_12201_database\database\stage\Components\oracle.ons\12.2.0.1.0\1")</f>
        <v>\\10.12.11.20\TFO.FAIT.Share\E01_설치프로그램\오라클클라이언트 12c\winx64_12201_database\database\stage\Components\oracle.ons\12.2.0.1.0\1</v>
      </c>
    </row>
    <row r="4127" spans="1:1" x14ac:dyDescent="0.4">
      <c r="A4127" t="str">
        <f>HYPERLINK("\\10.12.11.20\TFO.FAIT.Share\E01_설치프로그램\오라클클라이언트 12c\winx64_12201_database\database\stage\Components\oracle.ons\12.2.0.1.0\1\DataFiles")</f>
        <v>\\10.12.11.20\TFO.FAIT.Share\E01_설치프로그램\오라클클라이언트 12c\winx64_12201_database\database\stage\Components\oracle.ons\12.2.0.1.0\1\DataFiles</v>
      </c>
    </row>
    <row r="4128" spans="1:1" x14ac:dyDescent="0.4">
      <c r="A4128" t="str">
        <f>HYPERLINK("\\10.12.11.20\TFO.FAIT.Share\E01_설치프로그램\오라클클라이언트 12c\winx64_12201_database\database\stage\Components\oracle.ons.ic\12.2.0.1.0")</f>
        <v>\\10.12.11.20\TFO.FAIT.Share\E01_설치프로그램\오라클클라이언트 12c\winx64_12201_database\database\stage\Components\oracle.ons.ic\12.2.0.1.0</v>
      </c>
    </row>
    <row r="4129" spans="1:1" x14ac:dyDescent="0.4">
      <c r="A4129" t="str">
        <f>HYPERLINK("\\10.12.11.20\TFO.FAIT.Share\E01_설치프로그램\오라클클라이언트 12c\winx64_12201_database\database\stage\Components\oracle.ons.ic\12.2.0.1.0\1")</f>
        <v>\\10.12.11.20\TFO.FAIT.Share\E01_설치프로그램\오라클클라이언트 12c\winx64_12201_database\database\stage\Components\oracle.ons.ic\12.2.0.1.0\1</v>
      </c>
    </row>
    <row r="4130" spans="1:1" x14ac:dyDescent="0.4">
      <c r="A4130" t="str">
        <f>HYPERLINK("\\10.12.11.20\TFO.FAIT.Share\E01_설치프로그램\오라클클라이언트 12c\winx64_12201_database\database\stage\Components\oracle.ons.ic\12.2.0.1.0\1\DataFiles")</f>
        <v>\\10.12.11.20\TFO.FAIT.Share\E01_설치프로그램\오라클클라이언트 12c\winx64_12201_database\database\stage\Components\oracle.ons.ic\12.2.0.1.0\1\DataFiles</v>
      </c>
    </row>
    <row r="4131" spans="1:1" x14ac:dyDescent="0.4">
      <c r="A4131" t="str">
        <f>HYPERLINK("\\10.12.11.20\TFO.FAIT.Share\E01_설치프로그램\오라클클라이언트 12c\winx64_12201_database\database\stage\Components\oracle.options\12.2.0.1.0")</f>
        <v>\\10.12.11.20\TFO.FAIT.Share\E01_설치프로그램\오라클클라이언트 12c\winx64_12201_database\database\stage\Components\oracle.options\12.2.0.1.0</v>
      </c>
    </row>
    <row r="4132" spans="1:1" x14ac:dyDescent="0.4">
      <c r="A4132" t="str">
        <f>HYPERLINK("\\10.12.11.20\TFO.FAIT.Share\E01_설치프로그램\오라클클라이언트 12c\winx64_12201_database\database\stage\Components\oracle.options\12.2.0.1.0\1")</f>
        <v>\\10.12.11.20\TFO.FAIT.Share\E01_설치프로그램\오라클클라이언트 12c\winx64_12201_database\database\stage\Components\oracle.options\12.2.0.1.0\1</v>
      </c>
    </row>
    <row r="4133" spans="1:1" x14ac:dyDescent="0.4">
      <c r="A4133" t="str">
        <f>HYPERLINK("\\10.12.11.20\TFO.FAIT.Share\E01_설치프로그램\오라클클라이언트 12c\winx64_12201_database\database\stage\Components\oracle.options\12.2.0.1.0\1\DataFiles")</f>
        <v>\\10.12.11.20\TFO.FAIT.Share\E01_설치프로그램\오라클클라이언트 12c\winx64_12201_database\database\stage\Components\oracle.options\12.2.0.1.0\1\DataFiles</v>
      </c>
    </row>
    <row r="4134" spans="1:1" x14ac:dyDescent="0.4">
      <c r="A4134" t="str">
        <f>HYPERLINK("\\10.12.11.20\TFO.FAIT.Share\E01_설치프로그램\오라클클라이언트 12c\winx64_12201_database\database\stage\Components\oracle.oracler.server\12.2.0.1.0")</f>
        <v>\\10.12.11.20\TFO.FAIT.Share\E01_설치프로그램\오라클클라이언트 12c\winx64_12201_database\database\stage\Components\oracle.oracler.server\12.2.0.1.0</v>
      </c>
    </row>
    <row r="4135" spans="1:1" x14ac:dyDescent="0.4">
      <c r="A4135" t="str">
        <f>HYPERLINK("\\10.12.11.20\TFO.FAIT.Share\E01_설치프로그램\오라클클라이언트 12c\winx64_12201_database\database\stage\Components\oracle.oracler.server\12.2.0.1.0\1")</f>
        <v>\\10.12.11.20\TFO.FAIT.Share\E01_설치프로그램\오라클클라이언트 12c\winx64_12201_database\database\stage\Components\oracle.oracler.server\12.2.0.1.0\1</v>
      </c>
    </row>
    <row r="4136" spans="1:1" x14ac:dyDescent="0.4">
      <c r="A4136" t="str">
        <f>HYPERLINK("\\10.12.11.20\TFO.FAIT.Share\E01_설치프로그램\오라클클라이언트 12c\winx64_12201_database\database\stage\Components\oracle.oracler.server\12.2.0.1.0\1\DataFiles")</f>
        <v>\\10.12.11.20\TFO.FAIT.Share\E01_설치프로그램\오라클클라이언트 12c\winx64_12201_database\database\stage\Components\oracle.oracler.server\12.2.0.1.0\1\DataFiles</v>
      </c>
    </row>
    <row r="4137" spans="1:1" x14ac:dyDescent="0.4">
      <c r="A4137" t="str">
        <f>HYPERLINK("\\10.12.11.20\TFO.FAIT.Share\E01_설치프로그램\오라클클라이언트 12c\winx64_12201_database\database\stage\Components\oracle.oracore.rsf\12.2.0.1.0")</f>
        <v>\\10.12.11.20\TFO.FAIT.Share\E01_설치프로그램\오라클클라이언트 12c\winx64_12201_database\database\stage\Components\oracle.oracore.rsf\12.2.0.1.0</v>
      </c>
    </row>
    <row r="4138" spans="1:1" x14ac:dyDescent="0.4">
      <c r="A4138" t="str">
        <f>HYPERLINK("\\10.12.11.20\TFO.FAIT.Share\E01_설치프로그램\오라클클라이언트 12c\winx64_12201_database\database\stage\Components\oracle.oracore.rsf\12.2.0.1.0\1")</f>
        <v>\\10.12.11.20\TFO.FAIT.Share\E01_설치프로그램\오라클클라이언트 12c\winx64_12201_database\database\stage\Components\oracle.oracore.rsf\12.2.0.1.0\1</v>
      </c>
    </row>
    <row r="4139" spans="1:1" x14ac:dyDescent="0.4">
      <c r="A4139" t="str">
        <f>HYPERLINK("\\10.12.11.20\TFO.FAIT.Share\E01_설치프로그램\오라클클라이언트 12c\winx64_12201_database\database\stage\Components\oracle.oracore.rsf\12.2.0.1.0\1\DataFiles")</f>
        <v>\\10.12.11.20\TFO.FAIT.Share\E01_설치프로그램\오라클클라이언트 12c\winx64_12201_database\database\stage\Components\oracle.oracore.rsf\12.2.0.1.0\1\DataFiles</v>
      </c>
    </row>
    <row r="4140" spans="1:1" x14ac:dyDescent="0.4">
      <c r="A4140" t="str">
        <f>HYPERLINK("\\10.12.11.20\TFO.FAIT.Share\E01_설치프로그램\오라클클라이언트 12c\winx64_12201_database\database\stage\Components\oracle.oracore.rsf.core\12.2.0.1.0")</f>
        <v>\\10.12.11.20\TFO.FAIT.Share\E01_설치프로그램\오라클클라이언트 12c\winx64_12201_database\database\stage\Components\oracle.oracore.rsf.core\12.2.0.1.0</v>
      </c>
    </row>
    <row r="4141" spans="1:1" x14ac:dyDescent="0.4">
      <c r="A4141" t="str">
        <f>HYPERLINK("\\10.12.11.20\TFO.FAIT.Share\E01_설치프로그램\오라클클라이언트 12c\winx64_12201_database\database\stage\Components\oracle.oracore.rsf.core\12.2.0.1.0\1")</f>
        <v>\\10.12.11.20\TFO.FAIT.Share\E01_설치프로그램\오라클클라이언트 12c\winx64_12201_database\database\stage\Components\oracle.oracore.rsf.core\12.2.0.1.0\1</v>
      </c>
    </row>
    <row r="4142" spans="1:1" x14ac:dyDescent="0.4">
      <c r="A4142" t="str">
        <f>HYPERLINK("\\10.12.11.20\TFO.FAIT.Share\E01_설치프로그램\오라클클라이언트 12c\winx64_12201_database\database\stage\Components\oracle.oracore.rsf.core\12.2.0.1.0\1\DataFiles")</f>
        <v>\\10.12.11.20\TFO.FAIT.Share\E01_설치프로그램\오라클클라이언트 12c\winx64_12201_database\database\stage\Components\oracle.oracore.rsf.core\12.2.0.1.0\1\DataFiles</v>
      </c>
    </row>
    <row r="4143" spans="1:1" x14ac:dyDescent="0.4">
      <c r="A4143" t="str">
        <f>HYPERLINK("\\10.12.11.20\TFO.FAIT.Share\E01_설치프로그램\오라클클라이언트 12c\winx64_12201_database\database\stage\Components\oracle.oraolap\12.2.0.1.0")</f>
        <v>\\10.12.11.20\TFO.FAIT.Share\E01_설치프로그램\오라클클라이언트 12c\winx64_12201_database\database\stage\Components\oracle.oraolap\12.2.0.1.0</v>
      </c>
    </row>
    <row r="4144" spans="1:1" x14ac:dyDescent="0.4">
      <c r="A4144" t="str">
        <f>HYPERLINK("\\10.12.11.20\TFO.FAIT.Share\E01_설치프로그램\오라클클라이언트 12c\winx64_12201_database\database\stage\Components\oracle.oraolap\12.2.0.1.0\1")</f>
        <v>\\10.12.11.20\TFO.FAIT.Share\E01_설치프로그램\오라클클라이언트 12c\winx64_12201_database\database\stage\Components\oracle.oraolap\12.2.0.1.0\1</v>
      </c>
    </row>
    <row r="4145" spans="1:1" x14ac:dyDescent="0.4">
      <c r="A4145" t="str">
        <f>HYPERLINK("\\10.12.11.20\TFO.FAIT.Share\E01_설치프로그램\오라클클라이언트 12c\winx64_12201_database\database\stage\Components\oracle.oraolap\12.2.0.1.0\1\DataFiles")</f>
        <v>\\10.12.11.20\TFO.FAIT.Share\E01_설치프로그램\오라클클라이언트 12c\winx64_12201_database\database\stage\Components\oracle.oraolap\12.2.0.1.0\1\DataFiles</v>
      </c>
    </row>
    <row r="4146" spans="1:1" x14ac:dyDescent="0.4">
      <c r="A4146" t="str">
        <f>HYPERLINK("\\10.12.11.20\TFO.FAIT.Share\E01_설치프로그램\오라클클라이언트 12c\winx64_12201_database\database\stage\Components\oracle.oraolap.api\12.2.0.1.0")</f>
        <v>\\10.12.11.20\TFO.FAIT.Share\E01_설치프로그램\오라클클라이언트 12c\winx64_12201_database\database\stage\Components\oracle.oraolap.api\12.2.0.1.0</v>
      </c>
    </row>
    <row r="4147" spans="1:1" x14ac:dyDescent="0.4">
      <c r="A4147" t="str">
        <f>HYPERLINK("\\10.12.11.20\TFO.FAIT.Share\E01_설치프로그램\오라클클라이언트 12c\winx64_12201_database\database\stage\Components\oracle.oraolap.api\12.2.0.1.0\1")</f>
        <v>\\10.12.11.20\TFO.FAIT.Share\E01_설치프로그램\오라클클라이언트 12c\winx64_12201_database\database\stage\Components\oracle.oraolap.api\12.2.0.1.0\1</v>
      </c>
    </row>
    <row r="4148" spans="1:1" x14ac:dyDescent="0.4">
      <c r="A4148" t="str">
        <f>HYPERLINK("\\10.12.11.20\TFO.FAIT.Share\E01_설치프로그램\오라클클라이언트 12c\winx64_12201_database\database\stage\Components\oracle.oraolap.api\12.2.0.1.0\1\DataFiles")</f>
        <v>\\10.12.11.20\TFO.FAIT.Share\E01_설치프로그램\오라클클라이언트 12c\winx64_12201_database\database\stage\Components\oracle.oraolap.api\12.2.0.1.0\1\DataFiles</v>
      </c>
    </row>
    <row r="4149" spans="1:1" x14ac:dyDescent="0.4">
      <c r="A4149" t="str">
        <f>HYPERLINK("\\10.12.11.20\TFO.FAIT.Share\E01_설치프로그램\오라클클라이언트 12c\winx64_12201_database\database\stage\Components\oracle.oraolap.dbscripts\12.2.0.1.0")</f>
        <v>\\10.12.11.20\TFO.FAIT.Share\E01_설치프로그램\오라클클라이언트 12c\winx64_12201_database\database\stage\Components\oracle.oraolap.dbscripts\12.2.0.1.0</v>
      </c>
    </row>
    <row r="4150" spans="1:1" x14ac:dyDescent="0.4">
      <c r="A4150" t="str">
        <f>HYPERLINK("\\10.12.11.20\TFO.FAIT.Share\E01_설치프로그램\오라클클라이언트 12c\winx64_12201_database\database\stage\Components\oracle.oraolap.dbscripts\12.2.0.1.0\1")</f>
        <v>\\10.12.11.20\TFO.FAIT.Share\E01_설치프로그램\오라클클라이언트 12c\winx64_12201_database\database\stage\Components\oracle.oraolap.dbscripts\12.2.0.1.0\1</v>
      </c>
    </row>
    <row r="4151" spans="1:1" x14ac:dyDescent="0.4">
      <c r="A4151" t="str">
        <f>HYPERLINK("\\10.12.11.20\TFO.FAIT.Share\E01_설치프로그램\오라클클라이언트 12c\winx64_12201_database\database\stage\Components\oracle.oraolap.dbscripts\12.2.0.1.0\1\DataFiles")</f>
        <v>\\10.12.11.20\TFO.FAIT.Share\E01_설치프로그램\오라클클라이언트 12c\winx64_12201_database\database\stage\Components\oracle.oraolap.dbscripts\12.2.0.1.0\1\DataFiles</v>
      </c>
    </row>
    <row r="4152" spans="1:1" x14ac:dyDescent="0.4">
      <c r="A4152" t="str">
        <f>HYPERLINK("\\10.12.11.20\TFO.FAIT.Share\E01_설치프로그램\오라클클라이언트 12c\winx64_12201_database\database\stage\Components\oracle.ordim.client\12.2.0.1.0")</f>
        <v>\\10.12.11.20\TFO.FAIT.Share\E01_설치프로그램\오라클클라이언트 12c\winx64_12201_database\database\stage\Components\oracle.ordim.client\12.2.0.1.0</v>
      </c>
    </row>
    <row r="4153" spans="1:1" x14ac:dyDescent="0.4">
      <c r="A4153" t="str">
        <f>HYPERLINK("\\10.12.11.20\TFO.FAIT.Share\E01_설치프로그램\오라클클라이언트 12c\winx64_12201_database\database\stage\Components\oracle.ordim.client\12.2.0.1.0\1")</f>
        <v>\\10.12.11.20\TFO.FAIT.Share\E01_설치프로그램\오라클클라이언트 12c\winx64_12201_database\database\stage\Components\oracle.ordim.client\12.2.0.1.0\1</v>
      </c>
    </row>
    <row r="4154" spans="1:1" x14ac:dyDescent="0.4">
      <c r="A4154" t="str">
        <f>HYPERLINK("\\10.12.11.20\TFO.FAIT.Share\E01_설치프로그램\오라클클라이언트 12c\winx64_12201_database\database\stage\Components\oracle.ordim.client\12.2.0.1.0\1\DataFiles")</f>
        <v>\\10.12.11.20\TFO.FAIT.Share\E01_설치프로그램\오라클클라이언트 12c\winx64_12201_database\database\stage\Components\oracle.ordim.client\12.2.0.1.0\1\DataFiles</v>
      </c>
    </row>
    <row r="4155" spans="1:1" x14ac:dyDescent="0.4">
      <c r="A4155" t="str">
        <f>HYPERLINK("\\10.12.11.20\TFO.FAIT.Share\E01_설치프로그램\오라클클라이언트 12c\winx64_12201_database\database\stage\Components\oracle.ordim.jai\12.2.0.1.0")</f>
        <v>\\10.12.11.20\TFO.FAIT.Share\E01_설치프로그램\오라클클라이언트 12c\winx64_12201_database\database\stage\Components\oracle.ordim.jai\12.2.0.1.0</v>
      </c>
    </row>
    <row r="4156" spans="1:1" x14ac:dyDescent="0.4">
      <c r="A4156" t="str">
        <f>HYPERLINK("\\10.12.11.20\TFO.FAIT.Share\E01_설치프로그램\오라클클라이언트 12c\winx64_12201_database\database\stage\Components\oracle.ordim.jai\12.2.0.1.0\1")</f>
        <v>\\10.12.11.20\TFO.FAIT.Share\E01_설치프로그램\오라클클라이언트 12c\winx64_12201_database\database\stage\Components\oracle.ordim.jai\12.2.0.1.0\1</v>
      </c>
    </row>
    <row r="4157" spans="1:1" x14ac:dyDescent="0.4">
      <c r="A4157" t="str">
        <f>HYPERLINK("\\10.12.11.20\TFO.FAIT.Share\E01_설치프로그램\오라클클라이언트 12c\winx64_12201_database\database\stage\Components\oracle.ordim.jai\12.2.0.1.0\1\DataFiles")</f>
        <v>\\10.12.11.20\TFO.FAIT.Share\E01_설치프로그램\오라클클라이언트 12c\winx64_12201_database\database\stage\Components\oracle.ordim.jai\12.2.0.1.0\1\DataFiles</v>
      </c>
    </row>
    <row r="4158" spans="1:1" x14ac:dyDescent="0.4">
      <c r="A4158" t="str">
        <f>HYPERLINK("\\10.12.11.20\TFO.FAIT.Share\E01_설치프로그램\오라클클라이언트 12c\winx64_12201_database\database\stage\Components\oracle.ordim.rdbms\12.2.0.1.0")</f>
        <v>\\10.12.11.20\TFO.FAIT.Share\E01_설치프로그램\오라클클라이언트 12c\winx64_12201_database\database\stage\Components\oracle.ordim.rdbms\12.2.0.1.0</v>
      </c>
    </row>
    <row r="4159" spans="1:1" x14ac:dyDescent="0.4">
      <c r="A4159" t="str">
        <f>HYPERLINK("\\10.12.11.20\TFO.FAIT.Share\E01_설치프로그램\오라클클라이언트 12c\winx64_12201_database\database\stage\Components\oracle.ordim.rdbms\12.2.0.1.0\1")</f>
        <v>\\10.12.11.20\TFO.FAIT.Share\E01_설치프로그램\오라클클라이언트 12c\winx64_12201_database\database\stage\Components\oracle.ordim.rdbms\12.2.0.1.0\1</v>
      </c>
    </row>
    <row r="4160" spans="1:1" x14ac:dyDescent="0.4">
      <c r="A4160" t="str">
        <f>HYPERLINK("\\10.12.11.20\TFO.FAIT.Share\E01_설치프로그램\오라클클라이언트 12c\winx64_12201_database\database\stage\Components\oracle.ordim.rdbms\12.2.0.1.0\1\DataFiles")</f>
        <v>\\10.12.11.20\TFO.FAIT.Share\E01_설치프로그램\오라클클라이언트 12c\winx64_12201_database\database\stage\Components\oracle.ordim.rdbms\12.2.0.1.0\1\DataFiles</v>
      </c>
    </row>
    <row r="4161" spans="1:1" x14ac:dyDescent="0.4">
      <c r="A4161" t="str">
        <f>HYPERLINK("\\10.12.11.20\TFO.FAIT.Share\E01_설치프로그램\오라클클라이언트 12c\winx64_12201_database\database\stage\Components\oracle.ordim.server\12.2.0.1.0")</f>
        <v>\\10.12.11.20\TFO.FAIT.Share\E01_설치프로그램\오라클클라이언트 12c\winx64_12201_database\database\stage\Components\oracle.ordim.server\12.2.0.1.0</v>
      </c>
    </row>
    <row r="4162" spans="1:1" x14ac:dyDescent="0.4">
      <c r="A4162" t="str">
        <f>HYPERLINK("\\10.12.11.20\TFO.FAIT.Share\E01_설치프로그램\오라클클라이언트 12c\winx64_12201_database\database\stage\Components\oracle.ordim.server\12.2.0.1.0\1")</f>
        <v>\\10.12.11.20\TFO.FAIT.Share\E01_설치프로그램\오라클클라이언트 12c\winx64_12201_database\database\stage\Components\oracle.ordim.server\12.2.0.1.0\1</v>
      </c>
    </row>
    <row r="4163" spans="1:1" x14ac:dyDescent="0.4">
      <c r="A4163" t="str">
        <f>HYPERLINK("\\10.12.11.20\TFO.FAIT.Share\E01_설치프로그램\오라클클라이언트 12c\winx64_12201_database\database\stage\Components\oracle.ordim.server\12.2.0.1.0\1\DataFiles")</f>
        <v>\\10.12.11.20\TFO.FAIT.Share\E01_설치프로그램\오라클클라이언트 12c\winx64_12201_database\database\stage\Components\oracle.ordim.server\12.2.0.1.0\1\DataFiles</v>
      </c>
    </row>
    <row r="4164" spans="1:1" x14ac:dyDescent="0.4">
      <c r="A4164" t="str">
        <f>HYPERLINK("\\10.12.11.20\TFO.FAIT.Share\E01_설치프로그램\오라클클라이언트 12c\winx64_12201_database\database\stage\Components\oracle.ovm\12.2.0.1.0")</f>
        <v>\\10.12.11.20\TFO.FAIT.Share\E01_설치프로그램\오라클클라이언트 12c\winx64_12201_database\database\stage\Components\oracle.ovm\12.2.0.1.0</v>
      </c>
    </row>
    <row r="4165" spans="1:1" x14ac:dyDescent="0.4">
      <c r="A4165" t="str">
        <f>HYPERLINK("\\10.12.11.20\TFO.FAIT.Share\E01_설치프로그램\오라클클라이언트 12c\winx64_12201_database\database\stage\Components\oracle.ovm\12.2.0.1.0\1")</f>
        <v>\\10.12.11.20\TFO.FAIT.Share\E01_설치프로그램\오라클클라이언트 12c\winx64_12201_database\database\stage\Components\oracle.ovm\12.2.0.1.0\1</v>
      </c>
    </row>
    <row r="4166" spans="1:1" x14ac:dyDescent="0.4">
      <c r="A4166" t="str">
        <f>HYPERLINK("\\10.12.11.20\TFO.FAIT.Share\E01_설치프로그램\오라클클라이언트 12c\winx64_12201_database\database\stage\Components\oracle.ovm\12.2.0.1.0\1\DataFiles")</f>
        <v>\\10.12.11.20\TFO.FAIT.Share\E01_설치프로그램\오라클클라이언트 12c\winx64_12201_database\database\stage\Components\oracle.ovm\12.2.0.1.0\1\DataFiles</v>
      </c>
    </row>
    <row r="4167" spans="1:1" x14ac:dyDescent="0.4">
      <c r="A4167" t="str">
        <f>HYPERLINK("\\10.12.11.20\TFO.FAIT.Share\E01_설치프로그램\오라클클라이언트 12c\winx64_12201_database\database\stage\Components\oracle.perlint\5.22.0.0.0")</f>
        <v>\\10.12.11.20\TFO.FAIT.Share\E01_설치프로그램\오라클클라이언트 12c\winx64_12201_database\database\stage\Components\oracle.perlint\5.22.0.0.0</v>
      </c>
    </row>
    <row r="4168" spans="1:1" x14ac:dyDescent="0.4">
      <c r="A4168" t="str">
        <f>HYPERLINK("\\10.12.11.20\TFO.FAIT.Share\E01_설치프로그램\오라클클라이언트 12c\winx64_12201_database\database\stage\Components\oracle.perlint\5.22.0.0.0\1")</f>
        <v>\\10.12.11.20\TFO.FAIT.Share\E01_설치프로그램\오라클클라이언트 12c\winx64_12201_database\database\stage\Components\oracle.perlint\5.22.0.0.0\1</v>
      </c>
    </row>
    <row r="4169" spans="1:1" x14ac:dyDescent="0.4">
      <c r="A4169" t="str">
        <f>HYPERLINK("\\10.12.11.20\TFO.FAIT.Share\E01_설치프로그램\오라클클라이언트 12c\winx64_12201_database\database\stage\Components\oracle.perlint\5.22.0.0.0\1\DataFiles")</f>
        <v>\\10.12.11.20\TFO.FAIT.Share\E01_설치프로그램\오라클클라이언트 12c\winx64_12201_database\database\stage\Components\oracle.perlint\5.22.0.0.0\1\DataFiles</v>
      </c>
    </row>
    <row r="4170" spans="1:1" x14ac:dyDescent="0.4">
      <c r="A4170" t="str">
        <f>HYPERLINK("\\10.12.11.20\TFO.FAIT.Share\E01_설치프로그램\오라클클라이언트 12c\winx64_12201_database\database\stage\Components\oracle.perlint.expat\2.0.1.0.3")</f>
        <v>\\10.12.11.20\TFO.FAIT.Share\E01_설치프로그램\오라클클라이언트 12c\winx64_12201_database\database\stage\Components\oracle.perlint.expat\2.0.1.0.3</v>
      </c>
    </row>
    <row r="4171" spans="1:1" x14ac:dyDescent="0.4">
      <c r="A4171" t="str">
        <f>HYPERLINK("\\10.12.11.20\TFO.FAIT.Share\E01_설치프로그램\오라클클라이언트 12c\winx64_12201_database\database\stage\Components\oracle.perlint.expat\2.0.1.0.3\1")</f>
        <v>\\10.12.11.20\TFO.FAIT.Share\E01_설치프로그램\오라클클라이언트 12c\winx64_12201_database\database\stage\Components\oracle.perlint.expat\2.0.1.0.3\1</v>
      </c>
    </row>
    <row r="4172" spans="1:1" x14ac:dyDescent="0.4">
      <c r="A4172" t="str">
        <f>HYPERLINK("\\10.12.11.20\TFO.FAIT.Share\E01_설치프로그램\오라클클라이언트 12c\winx64_12201_database\database\stage\Components\oracle.perlint.expat\2.0.1.0.3\1\DataFiles")</f>
        <v>\\10.12.11.20\TFO.FAIT.Share\E01_설치프로그램\오라클클라이언트 12c\winx64_12201_database\database\stage\Components\oracle.perlint.expat\2.0.1.0.3\1\DataFiles</v>
      </c>
    </row>
    <row r="4173" spans="1:1" x14ac:dyDescent="0.4">
      <c r="A4173" t="str">
        <f>HYPERLINK("\\10.12.11.20\TFO.FAIT.Share\E01_설치프로그램\오라클클라이언트 12c\winx64_12201_database\database\stage\Components\oracle.perlint.modules\5.22.0.0.0")</f>
        <v>\\10.12.11.20\TFO.FAIT.Share\E01_설치프로그램\오라클클라이언트 12c\winx64_12201_database\database\stage\Components\oracle.perlint.modules\5.22.0.0.0</v>
      </c>
    </row>
    <row r="4174" spans="1:1" x14ac:dyDescent="0.4">
      <c r="A4174" t="str">
        <f>HYPERLINK("\\10.12.11.20\TFO.FAIT.Share\E01_설치프로그램\오라클클라이언트 12c\winx64_12201_database\database\stage\Components\oracle.perlint.modules\5.22.0.0.0\1")</f>
        <v>\\10.12.11.20\TFO.FAIT.Share\E01_설치프로그램\오라클클라이언트 12c\winx64_12201_database\database\stage\Components\oracle.perlint.modules\5.22.0.0.0\1</v>
      </c>
    </row>
    <row r="4175" spans="1:1" x14ac:dyDescent="0.4">
      <c r="A4175" t="str">
        <f>HYPERLINK("\\10.12.11.20\TFO.FAIT.Share\E01_설치프로그램\오라클클라이언트 12c\winx64_12201_database\database\stage\Components\oracle.perlint.modules\5.22.0.0.0\1\DataFiles")</f>
        <v>\\10.12.11.20\TFO.FAIT.Share\E01_설치프로그램\오라클클라이언트 12c\winx64_12201_database\database\stage\Components\oracle.perlint.modules\5.22.0.0.0\1\DataFiles</v>
      </c>
    </row>
    <row r="4176" spans="1:1" x14ac:dyDescent="0.4">
      <c r="A4176" t="str">
        <f>HYPERLINK("\\10.12.11.20\TFO.FAIT.Share\E01_설치프로그램\오라클클라이언트 12c\winx64_12201_database\database\stage\Components\oracle.precomp\12.2.0.1.0")</f>
        <v>\\10.12.11.20\TFO.FAIT.Share\E01_설치프로그램\오라클클라이언트 12c\winx64_12201_database\database\stage\Components\oracle.precomp\12.2.0.1.0</v>
      </c>
    </row>
    <row r="4177" spans="1:1" x14ac:dyDescent="0.4">
      <c r="A4177" t="str">
        <f>HYPERLINK("\\10.12.11.20\TFO.FAIT.Share\E01_설치프로그램\오라클클라이언트 12c\winx64_12201_database\database\stage\Components\oracle.precomp\12.2.0.1.0\1")</f>
        <v>\\10.12.11.20\TFO.FAIT.Share\E01_설치프로그램\오라클클라이언트 12c\winx64_12201_database\database\stage\Components\oracle.precomp\12.2.0.1.0\1</v>
      </c>
    </row>
    <row r="4178" spans="1:1" x14ac:dyDescent="0.4">
      <c r="A4178" t="str">
        <f>HYPERLINK("\\10.12.11.20\TFO.FAIT.Share\E01_설치프로그램\오라클클라이언트 12c\winx64_12201_database\database\stage\Components\oracle.precomp\12.2.0.1.0\1\DataFiles")</f>
        <v>\\10.12.11.20\TFO.FAIT.Share\E01_설치프로그램\오라클클라이언트 12c\winx64_12201_database\database\stage\Components\oracle.precomp\12.2.0.1.0\1\DataFiles</v>
      </c>
    </row>
    <row r="4179" spans="1:1" x14ac:dyDescent="0.4">
      <c r="A4179" t="str">
        <f>HYPERLINK("\\10.12.11.20\TFO.FAIT.Share\E01_설치프로그램\오라클클라이언트 12c\winx64_12201_database\database\stage\Components\oracle.precomp.common\12.2.0.1.0")</f>
        <v>\\10.12.11.20\TFO.FAIT.Share\E01_설치프로그램\오라클클라이언트 12c\winx64_12201_database\database\stage\Components\oracle.precomp.common\12.2.0.1.0</v>
      </c>
    </row>
    <row r="4180" spans="1:1" x14ac:dyDescent="0.4">
      <c r="A4180" t="str">
        <f>HYPERLINK("\\10.12.11.20\TFO.FAIT.Share\E01_설치프로그램\오라클클라이언트 12c\winx64_12201_database\database\stage\Components\oracle.precomp.common\12.2.0.1.0\1")</f>
        <v>\\10.12.11.20\TFO.FAIT.Share\E01_설치프로그램\오라클클라이언트 12c\winx64_12201_database\database\stage\Components\oracle.precomp.common\12.2.0.1.0\1</v>
      </c>
    </row>
    <row r="4181" spans="1:1" x14ac:dyDescent="0.4">
      <c r="A4181" t="str">
        <f>HYPERLINK("\\10.12.11.20\TFO.FAIT.Share\E01_설치프로그램\오라클클라이언트 12c\winx64_12201_database\database\stage\Components\oracle.precomp.common\12.2.0.1.0\1\DataFiles")</f>
        <v>\\10.12.11.20\TFO.FAIT.Share\E01_설치프로그램\오라클클라이언트 12c\winx64_12201_database\database\stage\Components\oracle.precomp.common\12.2.0.1.0\1\DataFiles</v>
      </c>
    </row>
    <row r="4182" spans="1:1" x14ac:dyDescent="0.4">
      <c r="A4182" t="str">
        <f>HYPERLINK("\\10.12.11.20\TFO.FAIT.Share\E01_설치프로그램\오라클클라이언트 12c\winx64_12201_database\database\stage\Components\oracle.precomp.common.core\12.2.0.1.0")</f>
        <v>\\10.12.11.20\TFO.FAIT.Share\E01_설치프로그램\오라클클라이언트 12c\winx64_12201_database\database\stage\Components\oracle.precomp.common.core\12.2.0.1.0</v>
      </c>
    </row>
    <row r="4183" spans="1:1" x14ac:dyDescent="0.4">
      <c r="A4183" t="str">
        <f>HYPERLINK("\\10.12.11.20\TFO.FAIT.Share\E01_설치프로그램\오라클클라이언트 12c\winx64_12201_database\database\stage\Components\oracle.precomp.common.core\12.2.0.1.0\1")</f>
        <v>\\10.12.11.20\TFO.FAIT.Share\E01_설치프로그램\오라클클라이언트 12c\winx64_12201_database\database\stage\Components\oracle.precomp.common.core\12.2.0.1.0\1</v>
      </c>
    </row>
    <row r="4184" spans="1:1" x14ac:dyDescent="0.4">
      <c r="A4184" t="str">
        <f>HYPERLINK("\\10.12.11.20\TFO.FAIT.Share\E01_설치프로그램\오라클클라이언트 12c\winx64_12201_database\database\stage\Components\oracle.precomp.common.core\12.2.0.1.0\1\DataFiles")</f>
        <v>\\10.12.11.20\TFO.FAIT.Share\E01_설치프로그램\오라클클라이언트 12c\winx64_12201_database\database\stage\Components\oracle.precomp.common.core\12.2.0.1.0\1\DataFiles</v>
      </c>
    </row>
    <row r="4185" spans="1:1" x14ac:dyDescent="0.4">
      <c r="A4185" t="str">
        <f>HYPERLINK("\\10.12.11.20\TFO.FAIT.Share\E01_설치프로그램\오라클클라이언트 12c\winx64_12201_database\database\stage\Components\oracle.precomp.lang\12.2.0.1.0")</f>
        <v>\\10.12.11.20\TFO.FAIT.Share\E01_설치프로그램\오라클클라이언트 12c\winx64_12201_database\database\stage\Components\oracle.precomp.lang\12.2.0.1.0</v>
      </c>
    </row>
    <row r="4186" spans="1:1" x14ac:dyDescent="0.4">
      <c r="A4186" t="str">
        <f>HYPERLINK("\\10.12.11.20\TFO.FAIT.Share\E01_설치프로그램\오라클클라이언트 12c\winx64_12201_database\database\stage\Components\oracle.precomp.lang\12.2.0.1.0\1")</f>
        <v>\\10.12.11.20\TFO.FAIT.Share\E01_설치프로그램\오라클클라이언트 12c\winx64_12201_database\database\stage\Components\oracle.precomp.lang\12.2.0.1.0\1</v>
      </c>
    </row>
    <row r="4187" spans="1:1" x14ac:dyDescent="0.4">
      <c r="A4187" t="str">
        <f>HYPERLINK("\\10.12.11.20\TFO.FAIT.Share\E01_설치프로그램\오라클클라이언트 12c\winx64_12201_database\database\stage\Components\oracle.precomp.lang\12.2.0.1.0\1\DataFiles")</f>
        <v>\\10.12.11.20\TFO.FAIT.Share\E01_설치프로그램\오라클클라이언트 12c\winx64_12201_database\database\stage\Components\oracle.precomp.lang\12.2.0.1.0\1\DataFiles</v>
      </c>
    </row>
    <row r="4188" spans="1:1" x14ac:dyDescent="0.4">
      <c r="A4188" t="str">
        <f>HYPERLINK("\\10.12.11.20\TFO.FAIT.Share\E01_설치프로그램\오라클클라이언트 12c\winx64_12201_database\database\stage\Components\oracle.precomp.rsf\12.2.0.1.0")</f>
        <v>\\10.12.11.20\TFO.FAIT.Share\E01_설치프로그램\오라클클라이언트 12c\winx64_12201_database\database\stage\Components\oracle.precomp.rsf\12.2.0.1.0</v>
      </c>
    </row>
    <row r="4189" spans="1:1" x14ac:dyDescent="0.4">
      <c r="A4189" t="str">
        <f>HYPERLINK("\\10.12.11.20\TFO.FAIT.Share\E01_설치프로그램\오라클클라이언트 12c\winx64_12201_database\database\stage\Components\oracle.precomp.rsf\12.2.0.1.0\1")</f>
        <v>\\10.12.11.20\TFO.FAIT.Share\E01_설치프로그램\오라클클라이언트 12c\winx64_12201_database\database\stage\Components\oracle.precomp.rsf\12.2.0.1.0\1</v>
      </c>
    </row>
    <row r="4190" spans="1:1" x14ac:dyDescent="0.4">
      <c r="A4190" t="str">
        <f>HYPERLINK("\\10.12.11.20\TFO.FAIT.Share\E01_설치프로그램\오라클클라이언트 12c\winx64_12201_database\database\stage\Components\oracle.precomp.rsf\12.2.0.1.0\1\DataFiles")</f>
        <v>\\10.12.11.20\TFO.FAIT.Share\E01_설치프로그램\오라클클라이언트 12c\winx64_12201_database\database\stage\Components\oracle.precomp.rsf\12.2.0.1.0\1\DataFiles</v>
      </c>
    </row>
    <row r="4191" spans="1:1" x14ac:dyDescent="0.4">
      <c r="A4191" t="str">
        <f>HYPERLINK("\\10.12.11.20\TFO.FAIT.Share\E01_설치프로그램\오라클클라이언트 12c\winx64_12201_database\database\stage\Components\oracle.rdbms\12.2.0.1.0")</f>
        <v>\\10.12.11.20\TFO.FAIT.Share\E01_설치프로그램\오라클클라이언트 12c\winx64_12201_database\database\stage\Components\oracle.rdbms\12.2.0.1.0</v>
      </c>
    </row>
    <row r="4192" spans="1:1" x14ac:dyDescent="0.4">
      <c r="A4192" t="str">
        <f>HYPERLINK("\\10.12.11.20\TFO.FAIT.Share\E01_설치프로그램\오라클클라이언트 12c\winx64_12201_database\database\stage\Components\oracle.rdbms\12.2.0.1.0\1")</f>
        <v>\\10.12.11.20\TFO.FAIT.Share\E01_설치프로그램\오라클클라이언트 12c\winx64_12201_database\database\stage\Components\oracle.rdbms\12.2.0.1.0\1</v>
      </c>
    </row>
    <row r="4193" spans="1:1" x14ac:dyDescent="0.4">
      <c r="A4193" t="str">
        <f>HYPERLINK("\\10.12.11.20\TFO.FAIT.Share\E01_설치프로그램\오라클클라이언트 12c\winx64_12201_database\database\stage\Components\oracle.rdbms\12.2.0.1.0\1\DataFiles")</f>
        <v>\\10.12.11.20\TFO.FAIT.Share\E01_설치프로그램\오라클클라이언트 12c\winx64_12201_database\database\stage\Components\oracle.rdbms\12.2.0.1.0\1\DataFiles</v>
      </c>
    </row>
    <row r="4194" spans="1:1" x14ac:dyDescent="0.4">
      <c r="A4194" t="str">
        <f>HYPERLINK("\\10.12.11.20\TFO.FAIT.Share\E01_설치프로그램\오라클클라이언트 12c\winx64_12201_database\database\stage\Components\oracle.rdbms.crs\12.2.0.1.0")</f>
        <v>\\10.12.11.20\TFO.FAIT.Share\E01_설치프로그램\오라클클라이언트 12c\winx64_12201_database\database\stage\Components\oracle.rdbms.crs\12.2.0.1.0</v>
      </c>
    </row>
    <row r="4195" spans="1:1" x14ac:dyDescent="0.4">
      <c r="A4195" t="str">
        <f>HYPERLINK("\\10.12.11.20\TFO.FAIT.Share\E01_설치프로그램\오라클클라이언트 12c\winx64_12201_database\database\stage\Components\oracle.rdbms.crs\12.2.0.1.0\1")</f>
        <v>\\10.12.11.20\TFO.FAIT.Share\E01_설치프로그램\오라클클라이언트 12c\winx64_12201_database\database\stage\Components\oracle.rdbms.crs\12.2.0.1.0\1</v>
      </c>
    </row>
    <row r="4196" spans="1:1" x14ac:dyDescent="0.4">
      <c r="A4196" t="str">
        <f>HYPERLINK("\\10.12.11.20\TFO.FAIT.Share\E01_설치프로그램\오라클클라이언트 12c\winx64_12201_database\database\stage\Components\oracle.rdbms.crs\12.2.0.1.0\1\DataFiles")</f>
        <v>\\10.12.11.20\TFO.FAIT.Share\E01_설치프로그램\오라클클라이언트 12c\winx64_12201_database\database\stage\Components\oracle.rdbms.crs\12.2.0.1.0\1\DataFiles</v>
      </c>
    </row>
    <row r="4197" spans="1:1" x14ac:dyDescent="0.4">
      <c r="A4197" t="str">
        <f>HYPERLINK("\\10.12.11.20\TFO.FAIT.Share\E01_설치프로그램\오라클클라이언트 12c\winx64_12201_database\database\stage\Components\oracle.rdbms.dbscripts\12.2.0.1.0")</f>
        <v>\\10.12.11.20\TFO.FAIT.Share\E01_설치프로그램\오라클클라이언트 12c\winx64_12201_database\database\stage\Components\oracle.rdbms.dbscripts\12.2.0.1.0</v>
      </c>
    </row>
    <row r="4198" spans="1:1" x14ac:dyDescent="0.4">
      <c r="A4198" t="str">
        <f>HYPERLINK("\\10.12.11.20\TFO.FAIT.Share\E01_설치프로그램\오라클클라이언트 12c\winx64_12201_database\database\stage\Components\oracle.rdbms.dbscripts\12.2.0.1.0\1")</f>
        <v>\\10.12.11.20\TFO.FAIT.Share\E01_설치프로그램\오라클클라이언트 12c\winx64_12201_database\database\stage\Components\oracle.rdbms.dbscripts\12.2.0.1.0\1</v>
      </c>
    </row>
    <row r="4199" spans="1:1" x14ac:dyDescent="0.4">
      <c r="A4199" t="str">
        <f>HYPERLINK("\\10.12.11.20\TFO.FAIT.Share\E01_설치프로그램\오라클클라이언트 12c\winx64_12201_database\database\stage\Components\oracle.rdbms.dbscripts\12.2.0.1.0\1\DataFiles")</f>
        <v>\\10.12.11.20\TFO.FAIT.Share\E01_설치프로그램\오라클클라이언트 12c\winx64_12201_database\database\stage\Components\oracle.rdbms.dbscripts\12.2.0.1.0\1\DataFiles</v>
      </c>
    </row>
    <row r="4200" spans="1:1" x14ac:dyDescent="0.4">
      <c r="A4200" t="str">
        <f>HYPERLINK("\\10.12.11.20\TFO.FAIT.Share\E01_설치프로그램\오라클클라이언트 12c\winx64_12201_database\database\stage\Components\oracle.rdbms.deconfig\12.2.0.1.0")</f>
        <v>\\10.12.11.20\TFO.FAIT.Share\E01_설치프로그램\오라클클라이언트 12c\winx64_12201_database\database\stage\Components\oracle.rdbms.deconfig\12.2.0.1.0</v>
      </c>
    </row>
    <row r="4201" spans="1:1" x14ac:dyDescent="0.4">
      <c r="A4201" t="str">
        <f>HYPERLINK("\\10.12.11.20\TFO.FAIT.Share\E01_설치프로그램\오라클클라이언트 12c\winx64_12201_database\database\stage\Components\oracle.rdbms.deconfig\12.2.0.1.0\1")</f>
        <v>\\10.12.11.20\TFO.FAIT.Share\E01_설치프로그램\오라클클라이언트 12c\winx64_12201_database\database\stage\Components\oracle.rdbms.deconfig\12.2.0.1.0\1</v>
      </c>
    </row>
    <row r="4202" spans="1:1" x14ac:dyDescent="0.4">
      <c r="A4202" t="str">
        <f>HYPERLINK("\\10.12.11.20\TFO.FAIT.Share\E01_설치프로그램\오라클클라이언트 12c\winx64_12201_database\database\stage\Components\oracle.rdbms.deconfig\12.2.0.1.0\1\DataFiles")</f>
        <v>\\10.12.11.20\TFO.FAIT.Share\E01_설치프로그램\오라클클라이언트 12c\winx64_12201_database\database\stage\Components\oracle.rdbms.deconfig\12.2.0.1.0\1\DataFiles</v>
      </c>
    </row>
    <row r="4203" spans="1:1" x14ac:dyDescent="0.4">
      <c r="A4203" t="str">
        <f>HYPERLINK("\\10.12.11.20\TFO.FAIT.Share\E01_설치프로그램\오라클클라이언트 12c\winx64_12201_database\database\stage\Components\oracle.rdbms.dm\12.2.0.1.0")</f>
        <v>\\10.12.11.20\TFO.FAIT.Share\E01_설치프로그램\오라클클라이언트 12c\winx64_12201_database\database\stage\Components\oracle.rdbms.dm\12.2.0.1.0</v>
      </c>
    </row>
    <row r="4204" spans="1:1" x14ac:dyDescent="0.4">
      <c r="A4204" t="str">
        <f>HYPERLINK("\\10.12.11.20\TFO.FAIT.Share\E01_설치프로그램\오라클클라이언트 12c\winx64_12201_database\database\stage\Components\oracle.rdbms.dm\12.2.0.1.0\1")</f>
        <v>\\10.12.11.20\TFO.FAIT.Share\E01_설치프로그램\오라클클라이언트 12c\winx64_12201_database\database\stage\Components\oracle.rdbms.dm\12.2.0.1.0\1</v>
      </c>
    </row>
    <row r="4205" spans="1:1" x14ac:dyDescent="0.4">
      <c r="A4205" t="str">
        <f>HYPERLINK("\\10.12.11.20\TFO.FAIT.Share\E01_설치프로그램\오라클클라이언트 12c\winx64_12201_database\database\stage\Components\oracle.rdbms.dm\12.2.0.1.0\1\DataFiles")</f>
        <v>\\10.12.11.20\TFO.FAIT.Share\E01_설치프로그램\오라클클라이언트 12c\winx64_12201_database\database\stage\Components\oracle.rdbms.dm\12.2.0.1.0\1\DataFiles</v>
      </c>
    </row>
    <row r="4206" spans="1:1" x14ac:dyDescent="0.4">
      <c r="A4206" t="str">
        <f>HYPERLINK("\\10.12.11.20\TFO.FAIT.Share\E01_설치프로그램\오라클클라이언트 12c\winx64_12201_database\database\stage\Components\oracle.rdbms.dv\12.2.0.1.0")</f>
        <v>\\10.12.11.20\TFO.FAIT.Share\E01_설치프로그램\오라클클라이언트 12c\winx64_12201_database\database\stage\Components\oracle.rdbms.dv\12.2.0.1.0</v>
      </c>
    </row>
    <row r="4207" spans="1:1" x14ac:dyDescent="0.4">
      <c r="A4207" t="str">
        <f>HYPERLINK("\\10.12.11.20\TFO.FAIT.Share\E01_설치프로그램\오라클클라이언트 12c\winx64_12201_database\database\stage\Components\oracle.rdbms.dv\12.2.0.1.0\1")</f>
        <v>\\10.12.11.20\TFO.FAIT.Share\E01_설치프로그램\오라클클라이언트 12c\winx64_12201_database\database\stage\Components\oracle.rdbms.dv\12.2.0.1.0\1</v>
      </c>
    </row>
    <row r="4208" spans="1:1" x14ac:dyDescent="0.4">
      <c r="A4208" t="str">
        <f>HYPERLINK("\\10.12.11.20\TFO.FAIT.Share\E01_설치프로그램\오라클클라이언트 12c\winx64_12201_database\database\stage\Components\oracle.rdbms.dv\12.2.0.1.0\1\DataFiles")</f>
        <v>\\10.12.11.20\TFO.FAIT.Share\E01_설치프로그램\오라클클라이언트 12c\winx64_12201_database\database\stage\Components\oracle.rdbms.dv\12.2.0.1.0\1\DataFiles</v>
      </c>
    </row>
    <row r="4209" spans="1:1" x14ac:dyDescent="0.4">
      <c r="A4209" t="str">
        <f>HYPERLINK("\\10.12.11.20\TFO.FAIT.Share\E01_설치프로그램\오라클클라이언트 12c\winx64_12201_database\database\stage\Components\oracle.rdbms.hsodbc\12.2.0.1.0")</f>
        <v>\\10.12.11.20\TFO.FAIT.Share\E01_설치프로그램\오라클클라이언트 12c\winx64_12201_database\database\stage\Components\oracle.rdbms.hsodbc\12.2.0.1.0</v>
      </c>
    </row>
    <row r="4210" spans="1:1" x14ac:dyDescent="0.4">
      <c r="A4210" t="str">
        <f>HYPERLINK("\\10.12.11.20\TFO.FAIT.Share\E01_설치프로그램\오라클클라이언트 12c\winx64_12201_database\database\stage\Components\oracle.rdbms.hsodbc\12.2.0.1.0\1")</f>
        <v>\\10.12.11.20\TFO.FAIT.Share\E01_설치프로그램\오라클클라이언트 12c\winx64_12201_database\database\stage\Components\oracle.rdbms.hsodbc\12.2.0.1.0\1</v>
      </c>
    </row>
    <row r="4211" spans="1:1" x14ac:dyDescent="0.4">
      <c r="A4211" t="str">
        <f>HYPERLINK("\\10.12.11.20\TFO.FAIT.Share\E01_설치프로그램\오라클클라이언트 12c\winx64_12201_database\database\stage\Components\oracle.rdbms.hsodbc\12.2.0.1.0\1\DataFiles")</f>
        <v>\\10.12.11.20\TFO.FAIT.Share\E01_설치프로그램\오라클클라이언트 12c\winx64_12201_database\database\stage\Components\oracle.rdbms.hsodbc\12.2.0.1.0\1\DataFiles</v>
      </c>
    </row>
    <row r="4212" spans="1:1" x14ac:dyDescent="0.4">
      <c r="A4212" t="str">
        <f>HYPERLINK("\\10.12.11.20\TFO.FAIT.Share\E01_설치프로그램\오라클클라이언트 12c\winx64_12201_database\database\stage\Components\oracle.rdbms.hs_common\12.2.0.1.0")</f>
        <v>\\10.12.11.20\TFO.FAIT.Share\E01_설치프로그램\오라클클라이언트 12c\winx64_12201_database\database\stage\Components\oracle.rdbms.hs_common\12.2.0.1.0</v>
      </c>
    </row>
    <row r="4213" spans="1:1" x14ac:dyDescent="0.4">
      <c r="A4213" t="str">
        <f>HYPERLINK("\\10.12.11.20\TFO.FAIT.Share\E01_설치프로그램\오라클클라이언트 12c\winx64_12201_database\database\stage\Components\oracle.rdbms.hs_common\12.2.0.1.0\1")</f>
        <v>\\10.12.11.20\TFO.FAIT.Share\E01_설치프로그램\오라클클라이언트 12c\winx64_12201_database\database\stage\Components\oracle.rdbms.hs_common\12.2.0.1.0\1</v>
      </c>
    </row>
    <row r="4214" spans="1:1" x14ac:dyDescent="0.4">
      <c r="A4214" t="str">
        <f>HYPERLINK("\\10.12.11.20\TFO.FAIT.Share\E01_설치프로그램\오라클클라이언트 12c\winx64_12201_database\database\stage\Components\oracle.rdbms.hs_common\12.2.0.1.0\1\DataFiles")</f>
        <v>\\10.12.11.20\TFO.FAIT.Share\E01_설치프로그램\오라클클라이언트 12c\winx64_12201_database\database\stage\Components\oracle.rdbms.hs_common\12.2.0.1.0\1\DataFiles</v>
      </c>
    </row>
    <row r="4215" spans="1:1" x14ac:dyDescent="0.4">
      <c r="A4215" t="str">
        <f>HYPERLINK("\\10.12.11.20\TFO.FAIT.Share\E01_설치프로그램\오라클클라이언트 12c\winx64_12201_database\database\stage\Components\oracle.rdbms.install.common\12.2.0.1.0")</f>
        <v>\\10.12.11.20\TFO.FAIT.Share\E01_설치프로그램\오라클클라이언트 12c\winx64_12201_database\database\stage\Components\oracle.rdbms.install.common\12.2.0.1.0</v>
      </c>
    </row>
    <row r="4216" spans="1:1" x14ac:dyDescent="0.4">
      <c r="A4216" t="str">
        <f>HYPERLINK("\\10.12.11.20\TFO.FAIT.Share\E01_설치프로그램\오라클클라이언트 12c\winx64_12201_database\database\stage\Components\oracle.rdbms.install.common\12.2.0.1.0\1")</f>
        <v>\\10.12.11.20\TFO.FAIT.Share\E01_설치프로그램\오라클클라이언트 12c\winx64_12201_database\database\stage\Components\oracle.rdbms.install.common\12.2.0.1.0\1</v>
      </c>
    </row>
    <row r="4217" spans="1:1" x14ac:dyDescent="0.4">
      <c r="A4217" t="str">
        <f>HYPERLINK("\\10.12.11.20\TFO.FAIT.Share\E01_설치프로그램\오라클클라이언트 12c\winx64_12201_database\database\stage\Components\oracle.rdbms.install.common\12.2.0.1.0\1\DataFiles")</f>
        <v>\\10.12.11.20\TFO.FAIT.Share\E01_설치프로그램\오라클클라이언트 12c\winx64_12201_database\database\stage\Components\oracle.rdbms.install.common\12.2.0.1.0\1\DataFiles</v>
      </c>
    </row>
    <row r="4218" spans="1:1" x14ac:dyDescent="0.4">
      <c r="A4218" t="str">
        <f>HYPERLINK("\\10.12.11.20\TFO.FAIT.Share\E01_설치프로그램\오라클클라이언트 12c\winx64_12201_database\database\stage\Components\oracle.rdbms.install.plugins\12.2.0.1.0")</f>
        <v>\\10.12.11.20\TFO.FAIT.Share\E01_설치프로그램\오라클클라이언트 12c\winx64_12201_database\database\stage\Components\oracle.rdbms.install.plugins\12.2.0.1.0</v>
      </c>
    </row>
    <row r="4219" spans="1:1" x14ac:dyDescent="0.4">
      <c r="A4219" t="str">
        <f>HYPERLINK("\\10.12.11.20\TFO.FAIT.Share\E01_설치프로그램\오라클클라이언트 12c\winx64_12201_database\database\stage\Components\oracle.rdbms.install.plugins\12.2.0.1.0\1")</f>
        <v>\\10.12.11.20\TFO.FAIT.Share\E01_설치프로그램\오라클클라이언트 12c\winx64_12201_database\database\stage\Components\oracle.rdbms.install.plugins\12.2.0.1.0\1</v>
      </c>
    </row>
    <row r="4220" spans="1:1" x14ac:dyDescent="0.4">
      <c r="A4220" t="str">
        <f>HYPERLINK("\\10.12.11.20\TFO.FAIT.Share\E01_설치프로그램\오라클클라이언트 12c\winx64_12201_database\database\stage\Components\oracle.rdbms.install.plugins\12.2.0.1.0\1\DataFiles")</f>
        <v>\\10.12.11.20\TFO.FAIT.Share\E01_설치프로그램\오라클클라이언트 12c\winx64_12201_database\database\stage\Components\oracle.rdbms.install.plugins\12.2.0.1.0\1\DataFiles</v>
      </c>
    </row>
    <row r="4221" spans="1:1" x14ac:dyDescent="0.4">
      <c r="A4221" t="str">
        <f>HYPERLINK("\\10.12.11.20\TFO.FAIT.Share\E01_설치프로그램\오라클클라이언트 12c\winx64_12201_database\database\stage\Components\oracle.rdbms.install.seeddb\12.2.0.1.0")</f>
        <v>\\10.12.11.20\TFO.FAIT.Share\E01_설치프로그램\오라클클라이언트 12c\winx64_12201_database\database\stage\Components\oracle.rdbms.install.seeddb\12.2.0.1.0</v>
      </c>
    </row>
    <row r="4222" spans="1:1" x14ac:dyDescent="0.4">
      <c r="A4222" t="str">
        <f>HYPERLINK("\\10.12.11.20\TFO.FAIT.Share\E01_설치프로그램\오라클클라이언트 12c\winx64_12201_database\database\stage\Components\oracle.rdbms.install.seeddb\12.2.0.1.0\1")</f>
        <v>\\10.12.11.20\TFO.FAIT.Share\E01_설치프로그램\오라클클라이언트 12c\winx64_12201_database\database\stage\Components\oracle.rdbms.install.seeddb\12.2.0.1.0\1</v>
      </c>
    </row>
    <row r="4223" spans="1:1" x14ac:dyDescent="0.4">
      <c r="A4223" t="str">
        <f>HYPERLINK("\\10.12.11.20\TFO.FAIT.Share\E01_설치프로그램\오라클클라이언트 12c\winx64_12201_database\database\stage\Components\oracle.rdbms.install.seeddb\12.2.0.1.0\1\DataFiles")</f>
        <v>\\10.12.11.20\TFO.FAIT.Share\E01_설치프로그램\오라클클라이언트 12c\winx64_12201_database\database\stage\Components\oracle.rdbms.install.seeddb\12.2.0.1.0\1\DataFiles</v>
      </c>
    </row>
    <row r="4224" spans="1:1" x14ac:dyDescent="0.4">
      <c r="A4224" t="str">
        <f>HYPERLINK("\\10.12.11.20\TFO.FAIT.Share\E01_설치프로그램\오라클클라이언트 12c\winx64_12201_database\database\stage\Components\oracle.rdbms.lbac\12.2.0.1.0")</f>
        <v>\\10.12.11.20\TFO.FAIT.Share\E01_설치프로그램\오라클클라이언트 12c\winx64_12201_database\database\stage\Components\oracle.rdbms.lbac\12.2.0.1.0</v>
      </c>
    </row>
    <row r="4225" spans="1:1" x14ac:dyDescent="0.4">
      <c r="A4225" t="str">
        <f>HYPERLINK("\\10.12.11.20\TFO.FAIT.Share\E01_설치프로그램\오라클클라이언트 12c\winx64_12201_database\database\stage\Components\oracle.rdbms.lbac\12.2.0.1.0\1")</f>
        <v>\\10.12.11.20\TFO.FAIT.Share\E01_설치프로그램\오라클클라이언트 12c\winx64_12201_database\database\stage\Components\oracle.rdbms.lbac\12.2.0.1.0\1</v>
      </c>
    </row>
    <row r="4226" spans="1:1" x14ac:dyDescent="0.4">
      <c r="A4226" t="str">
        <f>HYPERLINK("\\10.12.11.20\TFO.FAIT.Share\E01_설치프로그램\오라클클라이언트 12c\winx64_12201_database\database\stage\Components\oracle.rdbms.lbac\12.2.0.1.0\1\DataFiles")</f>
        <v>\\10.12.11.20\TFO.FAIT.Share\E01_설치프로그램\오라클클라이언트 12c\winx64_12201_database\database\stage\Components\oracle.rdbms.lbac\12.2.0.1.0\1\DataFiles</v>
      </c>
    </row>
    <row r="4227" spans="1:1" x14ac:dyDescent="0.4">
      <c r="A4227" t="str">
        <f>HYPERLINK("\\10.12.11.20\TFO.FAIT.Share\E01_설치프로그램\오라클클라이언트 12c\winx64_12201_database\database\stage\Components\oracle.rdbms.locator\12.2.0.1.0")</f>
        <v>\\10.12.11.20\TFO.FAIT.Share\E01_설치프로그램\오라클클라이언트 12c\winx64_12201_database\database\stage\Components\oracle.rdbms.locator\12.2.0.1.0</v>
      </c>
    </row>
    <row r="4228" spans="1:1" x14ac:dyDescent="0.4">
      <c r="A4228" t="str">
        <f>HYPERLINK("\\10.12.11.20\TFO.FAIT.Share\E01_설치프로그램\오라클클라이언트 12c\winx64_12201_database\database\stage\Components\oracle.rdbms.locator\12.2.0.1.0\1")</f>
        <v>\\10.12.11.20\TFO.FAIT.Share\E01_설치프로그램\오라클클라이언트 12c\winx64_12201_database\database\stage\Components\oracle.rdbms.locator\12.2.0.1.0\1</v>
      </c>
    </row>
    <row r="4229" spans="1:1" x14ac:dyDescent="0.4">
      <c r="A4229" t="str">
        <f>HYPERLINK("\\10.12.11.20\TFO.FAIT.Share\E01_설치프로그램\오라클클라이언트 12c\winx64_12201_database\database\stage\Components\oracle.rdbms.locator\12.2.0.1.0\1\DataFiles")</f>
        <v>\\10.12.11.20\TFO.FAIT.Share\E01_설치프로그램\오라클클라이언트 12c\winx64_12201_database\database\stage\Components\oracle.rdbms.locator\12.2.0.1.0\1\DataFiles</v>
      </c>
    </row>
    <row r="4230" spans="1:1" x14ac:dyDescent="0.4">
      <c r="A4230" t="str">
        <f>HYPERLINK("\\10.12.11.20\TFO.FAIT.Share\E01_설치프로그램\오라클클라이언트 12c\winx64_12201_database\database\stage\Components\oracle.rdbms.oci\12.2.0.1.0")</f>
        <v>\\10.12.11.20\TFO.FAIT.Share\E01_설치프로그램\오라클클라이언트 12c\winx64_12201_database\database\stage\Components\oracle.rdbms.oci\12.2.0.1.0</v>
      </c>
    </row>
    <row r="4231" spans="1:1" x14ac:dyDescent="0.4">
      <c r="A4231" t="str">
        <f>HYPERLINK("\\10.12.11.20\TFO.FAIT.Share\E01_설치프로그램\오라클클라이언트 12c\winx64_12201_database\database\stage\Components\oracle.rdbms.oci\12.2.0.1.0\1")</f>
        <v>\\10.12.11.20\TFO.FAIT.Share\E01_설치프로그램\오라클클라이언트 12c\winx64_12201_database\database\stage\Components\oracle.rdbms.oci\12.2.0.1.0\1</v>
      </c>
    </row>
    <row r="4232" spans="1:1" x14ac:dyDescent="0.4">
      <c r="A4232" t="str">
        <f>HYPERLINK("\\10.12.11.20\TFO.FAIT.Share\E01_설치프로그램\오라클클라이언트 12c\winx64_12201_database\database\stage\Components\oracle.rdbms.oci\12.2.0.1.0\1\DataFiles")</f>
        <v>\\10.12.11.20\TFO.FAIT.Share\E01_설치프로그램\오라클클라이언트 12c\winx64_12201_database\database\stage\Components\oracle.rdbms.oci\12.2.0.1.0\1\DataFiles</v>
      </c>
    </row>
    <row r="4233" spans="1:1" x14ac:dyDescent="0.4">
      <c r="A4233" t="str">
        <f>HYPERLINK("\\10.12.11.20\TFO.FAIT.Share\E01_설치프로그램\오라클클라이언트 12c\winx64_12201_database\database\stage\Components\oracle.rdbms.olap\12.2.0.1.0")</f>
        <v>\\10.12.11.20\TFO.FAIT.Share\E01_설치프로그램\오라클클라이언트 12c\winx64_12201_database\database\stage\Components\oracle.rdbms.olap\12.2.0.1.0</v>
      </c>
    </row>
    <row r="4234" spans="1:1" x14ac:dyDescent="0.4">
      <c r="A4234" t="str">
        <f>HYPERLINK("\\10.12.11.20\TFO.FAIT.Share\E01_설치프로그램\오라클클라이언트 12c\winx64_12201_database\database\stage\Components\oracle.rdbms.olap\12.2.0.1.0\1")</f>
        <v>\\10.12.11.20\TFO.FAIT.Share\E01_설치프로그램\오라클클라이언트 12c\winx64_12201_database\database\stage\Components\oracle.rdbms.olap\12.2.0.1.0\1</v>
      </c>
    </row>
    <row r="4235" spans="1:1" x14ac:dyDescent="0.4">
      <c r="A4235" t="str">
        <f>HYPERLINK("\\10.12.11.20\TFO.FAIT.Share\E01_설치프로그램\오라클클라이언트 12c\winx64_12201_database\database\stage\Components\oracle.rdbms.olap\12.2.0.1.0\1\DataFiles")</f>
        <v>\\10.12.11.20\TFO.FAIT.Share\E01_설치프로그램\오라클클라이언트 12c\winx64_12201_database\database\stage\Components\oracle.rdbms.olap\12.2.0.1.0\1\DataFiles</v>
      </c>
    </row>
    <row r="4236" spans="1:1" x14ac:dyDescent="0.4">
      <c r="A4236" t="str">
        <f>HYPERLINK("\\10.12.11.20\TFO.FAIT.Share\E01_설치프로그램\오라클클라이언트 12c\winx64_12201_database\database\stage\Components\oracle.rdbms.partitioning\12.2.0.1.0")</f>
        <v>\\10.12.11.20\TFO.FAIT.Share\E01_설치프로그램\오라클클라이언트 12c\winx64_12201_database\database\stage\Components\oracle.rdbms.partitioning\12.2.0.1.0</v>
      </c>
    </row>
    <row r="4237" spans="1:1" x14ac:dyDescent="0.4">
      <c r="A4237" t="str">
        <f>HYPERLINK("\\10.12.11.20\TFO.FAIT.Share\E01_설치프로그램\오라클클라이언트 12c\winx64_12201_database\database\stage\Components\oracle.rdbms.partitioning\12.2.0.1.0\1")</f>
        <v>\\10.12.11.20\TFO.FAIT.Share\E01_설치프로그램\오라클클라이언트 12c\winx64_12201_database\database\stage\Components\oracle.rdbms.partitioning\12.2.0.1.0\1</v>
      </c>
    </row>
    <row r="4238" spans="1:1" x14ac:dyDescent="0.4">
      <c r="A4238" t="str">
        <f>HYPERLINK("\\10.12.11.20\TFO.FAIT.Share\E01_설치프로그램\오라클클라이언트 12c\winx64_12201_database\database\stage\Components\oracle.rdbms.partitioning\12.2.0.1.0\1\DataFiles")</f>
        <v>\\10.12.11.20\TFO.FAIT.Share\E01_설치프로그램\오라클클라이언트 12c\winx64_12201_database\database\stage\Components\oracle.rdbms.partitioning\12.2.0.1.0\1\DataFiles</v>
      </c>
    </row>
    <row r="4239" spans="1:1" x14ac:dyDescent="0.4">
      <c r="A4239" t="str">
        <f>HYPERLINK("\\10.12.11.20\TFO.FAIT.Share\E01_설치프로그램\오라클클라이언트 12c\winx64_12201_database\database\stage\Components\oracle.rdbms.plsql\12.2.0.1.0")</f>
        <v>\\10.12.11.20\TFO.FAIT.Share\E01_설치프로그램\오라클클라이언트 12c\winx64_12201_database\database\stage\Components\oracle.rdbms.plsql\12.2.0.1.0</v>
      </c>
    </row>
    <row r="4240" spans="1:1" x14ac:dyDescent="0.4">
      <c r="A4240" t="str">
        <f>HYPERLINK("\\10.12.11.20\TFO.FAIT.Share\E01_설치프로그램\오라클클라이언트 12c\winx64_12201_database\database\stage\Components\oracle.rdbms.plsql\12.2.0.1.0\1")</f>
        <v>\\10.12.11.20\TFO.FAIT.Share\E01_설치프로그램\오라클클라이언트 12c\winx64_12201_database\database\stage\Components\oracle.rdbms.plsql\12.2.0.1.0\1</v>
      </c>
    </row>
    <row r="4241" spans="1:1" x14ac:dyDescent="0.4">
      <c r="A4241" t="str">
        <f>HYPERLINK("\\10.12.11.20\TFO.FAIT.Share\E01_설치프로그램\오라클클라이언트 12c\winx64_12201_database\database\stage\Components\oracle.rdbms.plsql\12.2.0.1.0\1\DataFiles")</f>
        <v>\\10.12.11.20\TFO.FAIT.Share\E01_설치프로그램\오라클클라이언트 12c\winx64_12201_database\database\stage\Components\oracle.rdbms.plsql\12.2.0.1.0\1\DataFiles</v>
      </c>
    </row>
    <row r="4242" spans="1:1" x14ac:dyDescent="0.4">
      <c r="A4242" t="str">
        <f>HYPERLINK("\\10.12.11.20\TFO.FAIT.Share\E01_설치프로그램\오라클클라이언트 12c\winx64_12201_database\database\stage\Components\oracle.rdbms.rat\12.2.0.1.0")</f>
        <v>\\10.12.11.20\TFO.FAIT.Share\E01_설치프로그램\오라클클라이언트 12c\winx64_12201_database\database\stage\Components\oracle.rdbms.rat\12.2.0.1.0</v>
      </c>
    </row>
    <row r="4243" spans="1:1" x14ac:dyDescent="0.4">
      <c r="A4243" t="str">
        <f>HYPERLINK("\\10.12.11.20\TFO.FAIT.Share\E01_설치프로그램\오라클클라이언트 12c\winx64_12201_database\database\stage\Components\oracle.rdbms.rat\12.2.0.1.0\1")</f>
        <v>\\10.12.11.20\TFO.FAIT.Share\E01_설치프로그램\오라클클라이언트 12c\winx64_12201_database\database\stage\Components\oracle.rdbms.rat\12.2.0.1.0\1</v>
      </c>
    </row>
    <row r="4244" spans="1:1" x14ac:dyDescent="0.4">
      <c r="A4244" t="str">
        <f>HYPERLINK("\\10.12.11.20\TFO.FAIT.Share\E01_설치프로그램\오라클클라이언트 12c\winx64_12201_database\database\stage\Components\oracle.rdbms.rat\12.2.0.1.0\1\DataFiles")</f>
        <v>\\10.12.11.20\TFO.FAIT.Share\E01_설치프로그램\오라클클라이언트 12c\winx64_12201_database\database\stage\Components\oracle.rdbms.rat\12.2.0.1.0\1\DataFiles</v>
      </c>
    </row>
    <row r="4245" spans="1:1" x14ac:dyDescent="0.4">
      <c r="A4245" t="str">
        <f>HYPERLINK("\\10.12.11.20\TFO.FAIT.Share\E01_설치프로그램\오라클클라이언트 12c\winx64_12201_database\database\stage\Components\oracle.rdbms.rman\12.2.0.1.0")</f>
        <v>\\10.12.11.20\TFO.FAIT.Share\E01_설치프로그램\오라클클라이언트 12c\winx64_12201_database\database\stage\Components\oracle.rdbms.rman\12.2.0.1.0</v>
      </c>
    </row>
    <row r="4246" spans="1:1" x14ac:dyDescent="0.4">
      <c r="A4246" t="str">
        <f>HYPERLINK("\\10.12.11.20\TFO.FAIT.Share\E01_설치프로그램\오라클클라이언트 12c\winx64_12201_database\database\stage\Components\oracle.rdbms.rman\12.2.0.1.0\1")</f>
        <v>\\10.12.11.20\TFO.FAIT.Share\E01_설치프로그램\오라클클라이언트 12c\winx64_12201_database\database\stage\Components\oracle.rdbms.rman\12.2.0.1.0\1</v>
      </c>
    </row>
    <row r="4247" spans="1:1" x14ac:dyDescent="0.4">
      <c r="A4247" t="str">
        <f>HYPERLINK("\\10.12.11.20\TFO.FAIT.Share\E01_설치프로그램\오라클클라이언트 12c\winx64_12201_database\database\stage\Components\oracle.rdbms.rman\12.2.0.1.0\1\DataFiles")</f>
        <v>\\10.12.11.20\TFO.FAIT.Share\E01_설치프로그램\오라클클라이언트 12c\winx64_12201_database\database\stage\Components\oracle.rdbms.rman\12.2.0.1.0\1\DataFiles</v>
      </c>
    </row>
    <row r="4248" spans="1:1" x14ac:dyDescent="0.4">
      <c r="A4248" t="str">
        <f>HYPERLINK("\\10.12.11.20\TFO.FAIT.Share\E01_설치프로그램\오라클클라이언트 12c\winx64_12201_database\database\stage\Components\oracle.rdbms.rsf\12.2.0.1.0")</f>
        <v>\\10.12.11.20\TFO.FAIT.Share\E01_설치프로그램\오라클클라이언트 12c\winx64_12201_database\database\stage\Components\oracle.rdbms.rsf\12.2.0.1.0</v>
      </c>
    </row>
    <row r="4249" spans="1:1" x14ac:dyDescent="0.4">
      <c r="A4249" t="str">
        <f>HYPERLINK("\\10.12.11.20\TFO.FAIT.Share\E01_설치프로그램\오라클클라이언트 12c\winx64_12201_database\database\stage\Components\oracle.rdbms.rsf\12.2.0.1.0\1")</f>
        <v>\\10.12.11.20\TFO.FAIT.Share\E01_설치프로그램\오라클클라이언트 12c\winx64_12201_database\database\stage\Components\oracle.rdbms.rsf\12.2.0.1.0\1</v>
      </c>
    </row>
    <row r="4250" spans="1:1" x14ac:dyDescent="0.4">
      <c r="A4250" t="str">
        <f>HYPERLINK("\\10.12.11.20\TFO.FAIT.Share\E01_설치프로그램\오라클클라이언트 12c\winx64_12201_database\database\stage\Components\oracle.rdbms.rsf\12.2.0.1.0\1\DataFiles")</f>
        <v>\\10.12.11.20\TFO.FAIT.Share\E01_설치프로그램\오라클클라이언트 12c\winx64_12201_database\database\stage\Components\oracle.rdbms.rsf\12.2.0.1.0\1\DataFiles</v>
      </c>
    </row>
    <row r="4251" spans="1:1" x14ac:dyDescent="0.4">
      <c r="A4251" t="str">
        <f>HYPERLINK("\\10.12.11.20\TFO.FAIT.Share\E01_설치프로그램\오라클클라이언트 12c\winx64_12201_database\database\stage\Components\oracle.rdbms.rsf.ic\12.2.0.1.0")</f>
        <v>\\10.12.11.20\TFO.FAIT.Share\E01_설치프로그램\오라클클라이언트 12c\winx64_12201_database\database\stage\Components\oracle.rdbms.rsf.ic\12.2.0.1.0</v>
      </c>
    </row>
    <row r="4252" spans="1:1" x14ac:dyDescent="0.4">
      <c r="A4252" t="str">
        <f>HYPERLINK("\\10.12.11.20\TFO.FAIT.Share\E01_설치프로그램\오라클클라이언트 12c\winx64_12201_database\database\stage\Components\oracle.rdbms.rsf.ic\12.2.0.1.0\1")</f>
        <v>\\10.12.11.20\TFO.FAIT.Share\E01_설치프로그램\오라클클라이언트 12c\winx64_12201_database\database\stage\Components\oracle.rdbms.rsf.ic\12.2.0.1.0\1</v>
      </c>
    </row>
    <row r="4253" spans="1:1" x14ac:dyDescent="0.4">
      <c r="A4253" t="str">
        <f>HYPERLINK("\\10.12.11.20\TFO.FAIT.Share\E01_설치프로그램\오라클클라이언트 12c\winx64_12201_database\database\stage\Components\oracle.rdbms.rsf.ic\12.2.0.1.0\1\DataFiles")</f>
        <v>\\10.12.11.20\TFO.FAIT.Share\E01_설치프로그램\오라클클라이언트 12c\winx64_12201_database\database\stage\Components\oracle.rdbms.rsf.ic\12.2.0.1.0\1\DataFiles</v>
      </c>
    </row>
    <row r="4254" spans="1:1" x14ac:dyDescent="0.4">
      <c r="A4254" t="str">
        <f>HYPERLINK("\\10.12.11.20\TFO.FAIT.Share\E01_설치프로그램\오라클클라이언트 12c\winx64_12201_database\database\stage\Components\oracle.rdbms.scheduler\12.2.0.1.0")</f>
        <v>\\10.12.11.20\TFO.FAIT.Share\E01_설치프로그램\오라클클라이언트 12c\winx64_12201_database\database\stage\Components\oracle.rdbms.scheduler\12.2.0.1.0</v>
      </c>
    </row>
    <row r="4255" spans="1:1" x14ac:dyDescent="0.4">
      <c r="A4255" t="str">
        <f>HYPERLINK("\\10.12.11.20\TFO.FAIT.Share\E01_설치프로그램\오라클클라이언트 12c\winx64_12201_database\database\stage\Components\oracle.rdbms.scheduler\12.2.0.1.0\1")</f>
        <v>\\10.12.11.20\TFO.FAIT.Share\E01_설치프로그램\오라클클라이언트 12c\winx64_12201_database\database\stage\Components\oracle.rdbms.scheduler\12.2.0.1.0\1</v>
      </c>
    </row>
    <row r="4256" spans="1:1" x14ac:dyDescent="0.4">
      <c r="A4256" t="str">
        <f>HYPERLINK("\\10.12.11.20\TFO.FAIT.Share\E01_설치프로그램\오라클클라이언트 12c\winx64_12201_database\database\stage\Components\oracle.rdbms.scheduler\12.2.0.1.0\1\DataFiles")</f>
        <v>\\10.12.11.20\TFO.FAIT.Share\E01_설치프로그램\오라클클라이언트 12c\winx64_12201_database\database\stage\Components\oracle.rdbms.scheduler\12.2.0.1.0\1\DataFiles</v>
      </c>
    </row>
    <row r="4257" spans="1:1" x14ac:dyDescent="0.4">
      <c r="A4257" t="str">
        <f>HYPERLINK("\\10.12.11.20\TFO.FAIT.Share\E01_설치프로그램\오라클클라이언트 12c\winx64_12201_database\database\stage\Components\oracle.rdbms.util\12.2.0.1.0")</f>
        <v>\\10.12.11.20\TFO.FAIT.Share\E01_설치프로그램\오라클클라이언트 12c\winx64_12201_database\database\stage\Components\oracle.rdbms.util\12.2.0.1.0</v>
      </c>
    </row>
    <row r="4258" spans="1:1" x14ac:dyDescent="0.4">
      <c r="A4258" t="str">
        <f>HYPERLINK("\\10.12.11.20\TFO.FAIT.Share\E01_설치프로그램\오라클클라이언트 12c\winx64_12201_database\database\stage\Components\oracle.rdbms.util\12.2.0.1.0\1")</f>
        <v>\\10.12.11.20\TFO.FAIT.Share\E01_설치프로그램\오라클클라이언트 12c\winx64_12201_database\database\stage\Components\oracle.rdbms.util\12.2.0.1.0\1</v>
      </c>
    </row>
    <row r="4259" spans="1:1" x14ac:dyDescent="0.4">
      <c r="A4259" t="str">
        <f>HYPERLINK("\\10.12.11.20\TFO.FAIT.Share\E01_설치프로그램\오라클클라이언트 12c\winx64_12201_database\database\stage\Components\oracle.rdbms.util\12.2.0.1.0\1\DataFiles")</f>
        <v>\\10.12.11.20\TFO.FAIT.Share\E01_설치프로그램\오라클클라이언트 12c\winx64_12201_database\database\stage\Components\oracle.rdbms.util\12.2.0.1.0\1\DataFiles</v>
      </c>
    </row>
    <row r="4260" spans="1:1" x14ac:dyDescent="0.4">
      <c r="A4260" t="str">
        <f>HYPERLINK("\\10.12.11.20\TFO.FAIT.Share\E01_설치프로그램\오라클클라이언트 12c\winx64_12201_database\database\stage\Components\oracle.rsf\12.2.0.1.0")</f>
        <v>\\10.12.11.20\TFO.FAIT.Share\E01_설치프로그램\오라클클라이언트 12c\winx64_12201_database\database\stage\Components\oracle.rsf\12.2.0.1.0</v>
      </c>
    </row>
    <row r="4261" spans="1:1" x14ac:dyDescent="0.4">
      <c r="A4261" t="str">
        <f>HYPERLINK("\\10.12.11.20\TFO.FAIT.Share\E01_설치프로그램\오라클클라이언트 12c\winx64_12201_database\database\stage\Components\oracle.rsf\12.2.0.1.0\1")</f>
        <v>\\10.12.11.20\TFO.FAIT.Share\E01_설치프로그램\오라클클라이언트 12c\winx64_12201_database\database\stage\Components\oracle.rsf\12.2.0.1.0\1</v>
      </c>
    </row>
    <row r="4262" spans="1:1" x14ac:dyDescent="0.4">
      <c r="A4262" t="str">
        <f>HYPERLINK("\\10.12.11.20\TFO.FAIT.Share\E01_설치프로그램\오라클클라이언트 12c\winx64_12201_database\database\stage\Components\oracle.rsf\12.2.0.1.0\1\DataFiles")</f>
        <v>\\10.12.11.20\TFO.FAIT.Share\E01_설치프로그램\오라클클라이언트 12c\winx64_12201_database\database\stage\Components\oracle.rsf\12.2.0.1.0\1\DataFiles</v>
      </c>
    </row>
    <row r="4263" spans="1:1" x14ac:dyDescent="0.4">
      <c r="A4263" t="str">
        <f>HYPERLINK("\\10.12.11.20\TFO.FAIT.Share\E01_설치프로그램\오라클클라이언트 12c\winx64_12201_database\database\stage\Components\oracle.sdo\12.2.0.1.0")</f>
        <v>\\10.12.11.20\TFO.FAIT.Share\E01_설치프로그램\오라클클라이언트 12c\winx64_12201_database\database\stage\Components\oracle.sdo\12.2.0.1.0</v>
      </c>
    </row>
    <row r="4264" spans="1:1" x14ac:dyDescent="0.4">
      <c r="A4264" t="str">
        <f>HYPERLINK("\\10.12.11.20\TFO.FAIT.Share\E01_설치프로그램\오라클클라이언트 12c\winx64_12201_database\database\stage\Components\oracle.sdo\12.2.0.1.0\1")</f>
        <v>\\10.12.11.20\TFO.FAIT.Share\E01_설치프로그램\오라클클라이언트 12c\winx64_12201_database\database\stage\Components\oracle.sdo\12.2.0.1.0\1</v>
      </c>
    </row>
    <row r="4265" spans="1:1" x14ac:dyDescent="0.4">
      <c r="A4265" t="str">
        <f>HYPERLINK("\\10.12.11.20\TFO.FAIT.Share\E01_설치프로그램\오라클클라이언트 12c\winx64_12201_database\database\stage\Components\oracle.sdo\12.2.0.1.0\1\DataFiles")</f>
        <v>\\10.12.11.20\TFO.FAIT.Share\E01_설치프로그램\오라클클라이언트 12c\winx64_12201_database\database\stage\Components\oracle.sdo\12.2.0.1.0\1\DataFiles</v>
      </c>
    </row>
    <row r="4266" spans="1:1" x14ac:dyDescent="0.4">
      <c r="A4266" t="str">
        <f>HYPERLINK("\\10.12.11.20\TFO.FAIT.Share\E01_설치프로그램\오라클클라이언트 12c\winx64_12201_database\database\stage\Components\oracle.sdo.locator\12.2.0.1.0")</f>
        <v>\\10.12.11.20\TFO.FAIT.Share\E01_설치프로그램\오라클클라이언트 12c\winx64_12201_database\database\stage\Components\oracle.sdo.locator\12.2.0.1.0</v>
      </c>
    </row>
    <row r="4267" spans="1:1" x14ac:dyDescent="0.4">
      <c r="A4267" t="str">
        <f>HYPERLINK("\\10.12.11.20\TFO.FAIT.Share\E01_설치프로그램\오라클클라이언트 12c\winx64_12201_database\database\stage\Components\oracle.sdo.locator\12.2.0.1.0\1")</f>
        <v>\\10.12.11.20\TFO.FAIT.Share\E01_설치프로그램\오라클클라이언트 12c\winx64_12201_database\database\stage\Components\oracle.sdo.locator\12.2.0.1.0\1</v>
      </c>
    </row>
    <row r="4268" spans="1:1" x14ac:dyDescent="0.4">
      <c r="A4268" t="str">
        <f>HYPERLINK("\\10.12.11.20\TFO.FAIT.Share\E01_설치프로그램\오라클클라이언트 12c\winx64_12201_database\database\stage\Components\oracle.sdo.locator\12.2.0.1.0\1\DataFiles")</f>
        <v>\\10.12.11.20\TFO.FAIT.Share\E01_설치프로그램\오라클클라이언트 12c\winx64_12201_database\database\stage\Components\oracle.sdo.locator\12.2.0.1.0\1\DataFiles</v>
      </c>
    </row>
    <row r="4269" spans="1:1" x14ac:dyDescent="0.4">
      <c r="A4269" t="str">
        <f>HYPERLINK("\\10.12.11.20\TFO.FAIT.Share\E01_설치프로그램\오라클클라이언트 12c\winx64_12201_database\database\stage\Components\oracle.sdo.locator.jrf\12.2.0.1.0")</f>
        <v>\\10.12.11.20\TFO.FAIT.Share\E01_설치프로그램\오라클클라이언트 12c\winx64_12201_database\database\stage\Components\oracle.sdo.locator.jrf\12.2.0.1.0</v>
      </c>
    </row>
    <row r="4270" spans="1:1" x14ac:dyDescent="0.4">
      <c r="A4270" t="str">
        <f>HYPERLINK("\\10.12.11.20\TFO.FAIT.Share\E01_설치프로그램\오라클클라이언트 12c\winx64_12201_database\database\stage\Components\oracle.sdo.locator.jrf\12.2.0.1.0\1")</f>
        <v>\\10.12.11.20\TFO.FAIT.Share\E01_설치프로그램\오라클클라이언트 12c\winx64_12201_database\database\stage\Components\oracle.sdo.locator.jrf\12.2.0.1.0\1</v>
      </c>
    </row>
    <row r="4271" spans="1:1" x14ac:dyDescent="0.4">
      <c r="A4271" t="str">
        <f>HYPERLINK("\\10.12.11.20\TFO.FAIT.Share\E01_설치프로그램\오라클클라이언트 12c\winx64_12201_database\database\stage\Components\oracle.sdo.locator.jrf\12.2.0.1.0\1\DataFiles")</f>
        <v>\\10.12.11.20\TFO.FAIT.Share\E01_설치프로그램\오라클클라이언트 12c\winx64_12201_database\database\stage\Components\oracle.sdo.locator.jrf\12.2.0.1.0\1\DataFiles</v>
      </c>
    </row>
    <row r="4272" spans="1:1" x14ac:dyDescent="0.4">
      <c r="A4272" t="str">
        <f>HYPERLINK("\\10.12.11.20\TFO.FAIT.Share\E01_설치프로그램\오라클클라이언트 12c\winx64_12201_database\database\stage\Components\oracle.server\12.2.0.1.0")</f>
        <v>\\10.12.11.20\TFO.FAIT.Share\E01_설치프로그램\오라클클라이언트 12c\winx64_12201_database\database\stage\Components\oracle.server\12.2.0.1.0</v>
      </c>
    </row>
    <row r="4273" spans="1:1" x14ac:dyDescent="0.4">
      <c r="A4273" t="str">
        <f>HYPERLINK("\\10.12.11.20\TFO.FAIT.Share\E01_설치프로그램\오라클클라이언트 12c\winx64_12201_database\database\stage\Components\oracle.server\12.2.0.1.0\1")</f>
        <v>\\10.12.11.20\TFO.FAIT.Share\E01_설치프로그램\오라클클라이언트 12c\winx64_12201_database\database\stage\Components\oracle.server\12.2.0.1.0\1</v>
      </c>
    </row>
    <row r="4274" spans="1:1" x14ac:dyDescent="0.4">
      <c r="A4274" t="str">
        <f>HYPERLINK("\\10.12.11.20\TFO.FAIT.Share\E01_설치프로그램\오라클클라이언트 12c\winx64_12201_database\database\stage\Components\oracle.server\12.2.0.1.0\1\DataFiles")</f>
        <v>\\10.12.11.20\TFO.FAIT.Share\E01_설치프로그램\오라클클라이언트 12c\winx64_12201_database\database\stage\Components\oracle.server\12.2.0.1.0\1\DataFiles</v>
      </c>
    </row>
    <row r="4275" spans="1:1" x14ac:dyDescent="0.4">
      <c r="A4275" t="str">
        <f>HYPERLINK("\\10.12.11.20\TFO.FAIT.Share\E01_설치프로그램\오라클클라이언트 12c\winx64_12201_database\database\stage\Components\oracle.slax.rsf\12.2.0.1.0")</f>
        <v>\\10.12.11.20\TFO.FAIT.Share\E01_설치프로그램\오라클클라이언트 12c\winx64_12201_database\database\stage\Components\oracle.slax.rsf\12.2.0.1.0</v>
      </c>
    </row>
    <row r="4276" spans="1:1" x14ac:dyDescent="0.4">
      <c r="A4276" t="str">
        <f>HYPERLINK("\\10.12.11.20\TFO.FAIT.Share\E01_설치프로그램\오라클클라이언트 12c\winx64_12201_database\database\stage\Components\oracle.slax.rsf\12.2.0.1.0\1")</f>
        <v>\\10.12.11.20\TFO.FAIT.Share\E01_설치프로그램\오라클클라이언트 12c\winx64_12201_database\database\stage\Components\oracle.slax.rsf\12.2.0.1.0\1</v>
      </c>
    </row>
    <row r="4277" spans="1:1" x14ac:dyDescent="0.4">
      <c r="A4277" t="str">
        <f>HYPERLINK("\\10.12.11.20\TFO.FAIT.Share\E01_설치프로그램\오라클클라이언트 12c\winx64_12201_database\database\stage\Components\oracle.slax.rsf\12.2.0.1.0\1\DataFiles")</f>
        <v>\\10.12.11.20\TFO.FAIT.Share\E01_설치프로그램\오라클클라이언트 12c\winx64_12201_database\database\stage\Components\oracle.slax.rsf\12.2.0.1.0\1\DataFiles</v>
      </c>
    </row>
    <row r="4278" spans="1:1" x14ac:dyDescent="0.4">
      <c r="A4278" t="str">
        <f>HYPERLINK("\\10.12.11.20\TFO.FAIT.Share\E01_설치프로그램\오라클클라이언트 12c\winx64_12201_database\database\stage\Components\oracle.sqlj.sqljruntime\12.2.0.1.0")</f>
        <v>\\10.12.11.20\TFO.FAIT.Share\E01_설치프로그램\오라클클라이언트 12c\winx64_12201_database\database\stage\Components\oracle.sqlj.sqljruntime\12.2.0.1.0</v>
      </c>
    </row>
    <row r="4279" spans="1:1" x14ac:dyDescent="0.4">
      <c r="A4279" t="str">
        <f>HYPERLINK("\\10.12.11.20\TFO.FAIT.Share\E01_설치프로그램\오라클클라이언트 12c\winx64_12201_database\database\stage\Components\oracle.sqlj.sqljruntime\12.2.0.1.0\1")</f>
        <v>\\10.12.11.20\TFO.FAIT.Share\E01_설치프로그램\오라클클라이언트 12c\winx64_12201_database\database\stage\Components\oracle.sqlj.sqljruntime\12.2.0.1.0\1</v>
      </c>
    </row>
    <row r="4280" spans="1:1" x14ac:dyDescent="0.4">
      <c r="A4280" t="str">
        <f>HYPERLINK("\\10.12.11.20\TFO.FAIT.Share\E01_설치프로그램\오라클클라이언트 12c\winx64_12201_database\database\stage\Components\oracle.sqlj.sqljruntime\12.2.0.1.0\1\DataFiles")</f>
        <v>\\10.12.11.20\TFO.FAIT.Share\E01_설치프로그램\오라클클라이언트 12c\winx64_12201_database\database\stage\Components\oracle.sqlj.sqljruntime\12.2.0.1.0\1\DataFiles</v>
      </c>
    </row>
    <row r="4281" spans="1:1" x14ac:dyDescent="0.4">
      <c r="A4281" t="str">
        <f>HYPERLINK("\\10.12.11.20\TFO.FAIT.Share\E01_설치프로그램\오라클클라이언트 12c\winx64_12201_database\database\stage\Components\oracle.sqlplus\12.2.0.1.0")</f>
        <v>\\10.12.11.20\TFO.FAIT.Share\E01_설치프로그램\오라클클라이언트 12c\winx64_12201_database\database\stage\Components\oracle.sqlplus\12.2.0.1.0</v>
      </c>
    </row>
    <row r="4282" spans="1:1" x14ac:dyDescent="0.4">
      <c r="A4282" t="str">
        <f>HYPERLINK("\\10.12.11.20\TFO.FAIT.Share\E01_설치프로그램\오라클클라이언트 12c\winx64_12201_database\database\stage\Components\oracle.sqlplus\12.2.0.1.0\1")</f>
        <v>\\10.12.11.20\TFO.FAIT.Share\E01_설치프로그램\오라클클라이언트 12c\winx64_12201_database\database\stage\Components\oracle.sqlplus\12.2.0.1.0\1</v>
      </c>
    </row>
    <row r="4283" spans="1:1" x14ac:dyDescent="0.4">
      <c r="A4283" t="str">
        <f>HYPERLINK("\\10.12.11.20\TFO.FAIT.Share\E01_설치프로그램\오라클클라이언트 12c\winx64_12201_database\database\stage\Components\oracle.sqlplus\12.2.0.1.0\1\DataFiles")</f>
        <v>\\10.12.11.20\TFO.FAIT.Share\E01_설치프로그램\오라클클라이언트 12c\winx64_12201_database\database\stage\Components\oracle.sqlplus\12.2.0.1.0\1\DataFiles</v>
      </c>
    </row>
    <row r="4284" spans="1:1" x14ac:dyDescent="0.4">
      <c r="A4284" t="str">
        <f>HYPERLINK("\\10.12.11.20\TFO.FAIT.Share\E01_설치프로그램\오라클클라이언트 12c\winx64_12201_database\database\stage\Components\oracle.sqlplus.ic\12.2.0.1.0")</f>
        <v>\\10.12.11.20\TFO.FAIT.Share\E01_설치프로그램\오라클클라이언트 12c\winx64_12201_database\database\stage\Components\oracle.sqlplus.ic\12.2.0.1.0</v>
      </c>
    </row>
    <row r="4285" spans="1:1" x14ac:dyDescent="0.4">
      <c r="A4285" t="str">
        <f>HYPERLINK("\\10.12.11.20\TFO.FAIT.Share\E01_설치프로그램\오라클클라이언트 12c\winx64_12201_database\database\stage\Components\oracle.sqlplus.ic\12.2.0.1.0\1")</f>
        <v>\\10.12.11.20\TFO.FAIT.Share\E01_설치프로그램\오라클클라이언트 12c\winx64_12201_database\database\stage\Components\oracle.sqlplus.ic\12.2.0.1.0\1</v>
      </c>
    </row>
    <row r="4286" spans="1:1" x14ac:dyDescent="0.4">
      <c r="A4286" t="str">
        <f>HYPERLINK("\\10.12.11.20\TFO.FAIT.Share\E01_설치프로그램\오라클클라이언트 12c\winx64_12201_database\database\stage\Components\oracle.sqlplus.ic\12.2.0.1.0\1\DataFiles")</f>
        <v>\\10.12.11.20\TFO.FAIT.Share\E01_설치프로그램\오라클클라이언트 12c\winx64_12201_database\database\stage\Components\oracle.sqlplus.ic\12.2.0.1.0\1\DataFiles</v>
      </c>
    </row>
    <row r="4287" spans="1:1" x14ac:dyDescent="0.4">
      <c r="A4287" t="str">
        <f>HYPERLINK("\\10.12.11.20\TFO.FAIT.Share\E01_설치프로그램\오라클클라이언트 12c\winx64_12201_database\database\stage\Components\oracle.swd.commonlogging\13.3.0.0.0")</f>
        <v>\\10.12.11.20\TFO.FAIT.Share\E01_설치프로그램\오라클클라이언트 12c\winx64_12201_database\database\stage\Components\oracle.swd.commonlogging\13.3.0.0.0</v>
      </c>
    </row>
    <row r="4288" spans="1:1" x14ac:dyDescent="0.4">
      <c r="A4288" t="str">
        <f>HYPERLINK("\\10.12.11.20\TFO.FAIT.Share\E01_설치프로그램\오라클클라이언트 12c\winx64_12201_database\database\stage\Components\oracle.swd.commonlogging\13.3.0.0.0\1")</f>
        <v>\\10.12.11.20\TFO.FAIT.Share\E01_설치프로그램\오라클클라이언트 12c\winx64_12201_database\database\stage\Components\oracle.swd.commonlogging\13.3.0.0.0\1</v>
      </c>
    </row>
    <row r="4289" spans="1:1" x14ac:dyDescent="0.4">
      <c r="A4289" t="str">
        <f>HYPERLINK("\\10.12.11.20\TFO.FAIT.Share\E01_설치프로그램\오라클클라이언트 12c\winx64_12201_database\database\stage\Components\oracle.swd.commonlogging\13.3.0.0.0\1\DataFiles")</f>
        <v>\\10.12.11.20\TFO.FAIT.Share\E01_설치프로그램\오라클클라이언트 12c\winx64_12201_database\database\stage\Components\oracle.swd.commonlogging\13.3.0.0.0\1\DataFiles</v>
      </c>
    </row>
    <row r="4290" spans="1:1" x14ac:dyDescent="0.4">
      <c r="A4290" t="str">
        <f>HYPERLINK("\\10.12.11.20\TFO.FAIT.Share\E01_설치프로그램\오라클클라이언트 12c\winx64_12201_database\database\stage\Components\oracle.swd.opatch\12.2.0.1.6")</f>
        <v>\\10.12.11.20\TFO.FAIT.Share\E01_설치프로그램\오라클클라이언트 12c\winx64_12201_database\database\stage\Components\oracle.swd.opatch\12.2.0.1.6</v>
      </c>
    </row>
    <row r="4291" spans="1:1" x14ac:dyDescent="0.4">
      <c r="A4291" t="str">
        <f>HYPERLINK("\\10.12.11.20\TFO.FAIT.Share\E01_설치프로그램\오라클클라이언트 12c\winx64_12201_database\database\stage\Components\oracle.swd.opatch\12.2.0.1.6\1")</f>
        <v>\\10.12.11.20\TFO.FAIT.Share\E01_설치프로그램\오라클클라이언트 12c\winx64_12201_database\database\stage\Components\oracle.swd.opatch\12.2.0.1.6\1</v>
      </c>
    </row>
    <row r="4292" spans="1:1" x14ac:dyDescent="0.4">
      <c r="A4292" t="str">
        <f>HYPERLINK("\\10.12.11.20\TFO.FAIT.Share\E01_설치프로그램\오라클클라이언트 12c\winx64_12201_database\database\stage\Components\oracle.swd.opatch\12.2.0.1.6\1\DataFiles")</f>
        <v>\\10.12.11.20\TFO.FAIT.Share\E01_설치프로그램\오라클클라이언트 12c\winx64_12201_database\database\stage\Components\oracle.swd.opatch\12.2.0.1.6\1\DataFiles</v>
      </c>
    </row>
    <row r="4293" spans="1:1" x14ac:dyDescent="0.4">
      <c r="A4293" t="str">
        <f>HYPERLINK("\\10.12.11.20\TFO.FAIT.Share\E01_설치프로그램\오라클클라이언트 12c\winx64_12201_database\database\stage\Components\oracle.swd.opatchautodb\12.2.0.1.5")</f>
        <v>\\10.12.11.20\TFO.FAIT.Share\E01_설치프로그램\오라클클라이언트 12c\winx64_12201_database\database\stage\Components\oracle.swd.opatchautodb\12.2.0.1.5</v>
      </c>
    </row>
    <row r="4294" spans="1:1" x14ac:dyDescent="0.4">
      <c r="A4294" t="str">
        <f>HYPERLINK("\\10.12.11.20\TFO.FAIT.Share\E01_설치프로그램\오라클클라이언트 12c\winx64_12201_database\database\stage\Components\oracle.swd.opatchautodb\12.2.0.1.5\1")</f>
        <v>\\10.12.11.20\TFO.FAIT.Share\E01_설치프로그램\오라클클라이언트 12c\winx64_12201_database\database\stage\Components\oracle.swd.opatchautodb\12.2.0.1.5\1</v>
      </c>
    </row>
    <row r="4295" spans="1:1" x14ac:dyDescent="0.4">
      <c r="A4295" t="str">
        <f>HYPERLINK("\\10.12.11.20\TFO.FAIT.Share\E01_설치프로그램\오라클클라이언트 12c\winx64_12201_database\database\stage\Components\oracle.swd.opatchautodb\12.2.0.1.5\1\DataFiles")</f>
        <v>\\10.12.11.20\TFO.FAIT.Share\E01_설치프로그램\오라클클라이언트 12c\winx64_12201_database\database\stage\Components\oracle.swd.opatchautodb\12.2.0.1.5\1\DataFiles</v>
      </c>
    </row>
    <row r="4296" spans="1:1" x14ac:dyDescent="0.4">
      <c r="A4296" t="str">
        <f>HYPERLINK("\\10.12.11.20\TFO.FAIT.Share\E01_설치프로그램\오라클클라이언트 12c\winx64_12201_database\database\stage\Components\oracle.swd.oui\12.2.0.1.4")</f>
        <v>\\10.12.11.20\TFO.FAIT.Share\E01_설치프로그램\오라클클라이언트 12c\winx64_12201_database\database\stage\Components\oracle.swd.oui\12.2.0.1.4</v>
      </c>
    </row>
    <row r="4297" spans="1:1" x14ac:dyDescent="0.4">
      <c r="A4297" t="str">
        <f>HYPERLINK("\\10.12.11.20\TFO.FAIT.Share\E01_설치프로그램\오라클클라이언트 12c\winx64_12201_database\database\stage\Components\oracle.swd.oui\12.2.0.1.4\1")</f>
        <v>\\10.12.11.20\TFO.FAIT.Share\E01_설치프로그램\오라클클라이언트 12c\winx64_12201_database\database\stage\Components\oracle.swd.oui\12.2.0.1.4\1</v>
      </c>
    </row>
    <row r="4298" spans="1:1" x14ac:dyDescent="0.4">
      <c r="A4298" t="str">
        <f>HYPERLINK("\\10.12.11.20\TFO.FAIT.Share\E01_설치프로그램\오라클클라이언트 12c\winx64_12201_database\database\stage\Components\oracle.swd.oui\12.2.0.1.4\1\DataFiles")</f>
        <v>\\10.12.11.20\TFO.FAIT.Share\E01_설치프로그램\오라클클라이언트 12c\winx64_12201_database\database\stage\Components\oracle.swd.oui\12.2.0.1.4\1\DataFiles</v>
      </c>
    </row>
    <row r="4299" spans="1:1" x14ac:dyDescent="0.4">
      <c r="A4299" t="str">
        <f>HYPERLINK("\\10.12.11.20\TFO.FAIT.Share\E01_설치프로그램\오라클클라이언트 12c\winx64_12201_database\database\stage\Components\oracle.swd.oui\12.2.0.1.4\1\DataFiles\Expanded")</f>
        <v>\\10.12.11.20\TFO.FAIT.Share\E01_설치프로그램\오라클클라이언트 12c\winx64_12201_database\database\stage\Components\oracle.swd.oui\12.2.0.1.4\1\DataFiles\Expanded</v>
      </c>
    </row>
    <row r="4300" spans="1:1" x14ac:dyDescent="0.4">
      <c r="A4300" t="str">
        <f>HYPERLINK("\\10.12.11.20\TFO.FAIT.Share\E01_설치프로그램\오라클클라이언트 12c\winx64_12201_database\database\stage\Components\oracle.swd.oui\12.2.0.1.4\1\DataFiles\Expanded\oui")</f>
        <v>\\10.12.11.20\TFO.FAIT.Share\E01_설치프로그램\오라클클라이언트 12c\winx64_12201_database\database\stage\Components\oracle.swd.oui\12.2.0.1.4\1\DataFiles\Expanded\oui</v>
      </c>
    </row>
    <row r="4301" spans="1:1" x14ac:dyDescent="0.4">
      <c r="A4301" t="str">
        <f>HYPERLINK("\\10.12.11.20\TFO.FAIT.Share\E01_설치프로그램\오라클클라이언트 12c\winx64_12201_database\database\stage\Components\oracle.swd.oui\12.2.0.1.4\1\DataFiles\Expanded\oui\instImages")</f>
        <v>\\10.12.11.20\TFO.FAIT.Share\E01_설치프로그램\오라클클라이언트 12c\winx64_12201_database\database\stage\Components\oracle.swd.oui\12.2.0.1.4\1\DataFiles\Expanded\oui\instImages</v>
      </c>
    </row>
    <row r="4302" spans="1:1" x14ac:dyDescent="0.4">
      <c r="A4302" t="str">
        <f>HYPERLINK("\\10.12.11.20\TFO.FAIT.Share\E01_설치프로그램\오라클클라이언트 12c\winx64_12201_database\database\stage\Components\oracle.swd.oui.core\12.2.0.1.4")</f>
        <v>\\10.12.11.20\TFO.FAIT.Share\E01_설치프로그램\오라클클라이언트 12c\winx64_12201_database\database\stage\Components\oracle.swd.oui.core\12.2.0.1.4</v>
      </c>
    </row>
    <row r="4303" spans="1:1" x14ac:dyDescent="0.4">
      <c r="A4303" t="str">
        <f>HYPERLINK("\\10.12.11.20\TFO.FAIT.Share\E01_설치프로그램\오라클클라이언트 12c\winx64_12201_database\database\stage\Components\oracle.swd.oui.core\12.2.0.1.4\1")</f>
        <v>\\10.12.11.20\TFO.FAIT.Share\E01_설치프로그램\오라클클라이언트 12c\winx64_12201_database\database\stage\Components\oracle.swd.oui.core\12.2.0.1.4\1</v>
      </c>
    </row>
    <row r="4304" spans="1:1" x14ac:dyDescent="0.4">
      <c r="A4304" t="str">
        <f>HYPERLINK("\\10.12.11.20\TFO.FAIT.Share\E01_설치프로그램\오라클클라이언트 12c\winx64_12201_database\database\stage\Components\oracle.swd.oui.core\12.2.0.1.4\1\DataFiles")</f>
        <v>\\10.12.11.20\TFO.FAIT.Share\E01_설치프로그램\오라클클라이언트 12c\winx64_12201_database\database\stage\Components\oracle.swd.oui.core\12.2.0.1.4\1\DataFiles</v>
      </c>
    </row>
    <row r="4305" spans="1:1" x14ac:dyDescent="0.4">
      <c r="A4305" t="str">
        <f>HYPERLINK("\\10.12.11.20\TFO.FAIT.Share\E01_설치프로그램\오라클클라이언트 12c\winx64_12201_database\database\stage\Components\oracle.swd.oui.core.min\12.2.0.1.4")</f>
        <v>\\10.12.11.20\TFO.FAIT.Share\E01_설치프로그램\오라클클라이언트 12c\winx64_12201_database\database\stage\Components\oracle.swd.oui.core.min\12.2.0.1.4</v>
      </c>
    </row>
    <row r="4306" spans="1:1" x14ac:dyDescent="0.4">
      <c r="A4306" t="str">
        <f>HYPERLINK("\\10.12.11.20\TFO.FAIT.Share\E01_설치프로그램\오라클클라이언트 12c\winx64_12201_database\database\stage\Components\oracle.swd.oui.core.min\12.2.0.1.4\1")</f>
        <v>\\10.12.11.20\TFO.FAIT.Share\E01_설치프로그램\오라클클라이언트 12c\winx64_12201_database\database\stage\Components\oracle.swd.oui.core.min\12.2.0.1.4\1</v>
      </c>
    </row>
    <row r="4307" spans="1:1" x14ac:dyDescent="0.4">
      <c r="A4307" t="str">
        <f>HYPERLINK("\\10.12.11.20\TFO.FAIT.Share\E01_설치프로그램\오라클클라이언트 12c\winx64_12201_database\database\stage\Components\oracle.swd.oui.core.min\12.2.0.1.4\1\DataFiles")</f>
        <v>\\10.12.11.20\TFO.FAIT.Share\E01_설치프로그램\오라클클라이언트 12c\winx64_12201_database\database\stage\Components\oracle.swd.oui.core.min\12.2.0.1.4\1\DataFiles</v>
      </c>
    </row>
    <row r="4308" spans="1:1" x14ac:dyDescent="0.4">
      <c r="A4308" t="str">
        <f>HYPERLINK("\\10.12.11.20\TFO.FAIT.Share\E01_설치프로그램\오라클클라이언트 12c\winx64_12201_database\database\stage\Components\oracle.sysman.ccr\12.1.2.0.0")</f>
        <v>\\10.12.11.20\TFO.FAIT.Share\E01_설치프로그램\오라클클라이언트 12c\winx64_12201_database\database\stage\Components\oracle.sysman.ccr\12.1.2.0.0</v>
      </c>
    </row>
    <row r="4309" spans="1:1" x14ac:dyDescent="0.4">
      <c r="A4309" t="str">
        <f>HYPERLINK("\\10.12.11.20\TFO.FAIT.Share\E01_설치프로그램\오라클클라이언트 12c\winx64_12201_database\database\stage\Components\oracle.sysman.ccr\12.1.2.0.0\1")</f>
        <v>\\10.12.11.20\TFO.FAIT.Share\E01_설치프로그램\오라클클라이언트 12c\winx64_12201_database\database\stage\Components\oracle.sysman.ccr\12.1.2.0.0\1</v>
      </c>
    </row>
    <row r="4310" spans="1:1" x14ac:dyDescent="0.4">
      <c r="A4310" t="str">
        <f>HYPERLINK("\\10.12.11.20\TFO.FAIT.Share\E01_설치프로그램\오라클클라이언트 12c\winx64_12201_database\database\stage\Components\oracle.sysman.ccr\12.1.2.0.0\1\DataFiles")</f>
        <v>\\10.12.11.20\TFO.FAIT.Share\E01_설치프로그램\오라클클라이언트 12c\winx64_12201_database\database\stage\Components\oracle.sysman.ccr\12.1.2.0.0\1\DataFiles</v>
      </c>
    </row>
    <row r="4311" spans="1:1" x14ac:dyDescent="0.4">
      <c r="A4311" t="str">
        <f>HYPERLINK("\\10.12.11.20\TFO.FAIT.Share\E01_설치프로그램\오라클클라이언트 12c\winx64_12201_database\database\stage\Components\oracle.sysman.ccr.client\10.3.2.1.0")</f>
        <v>\\10.12.11.20\TFO.FAIT.Share\E01_설치프로그램\오라클클라이언트 12c\winx64_12201_database\database\stage\Components\oracle.sysman.ccr.client\10.3.2.1.0</v>
      </c>
    </row>
    <row r="4312" spans="1:1" x14ac:dyDescent="0.4">
      <c r="A4312" t="str">
        <f>HYPERLINK("\\10.12.11.20\TFO.FAIT.Share\E01_설치프로그램\오라클클라이언트 12c\winx64_12201_database\database\stage\Components\oracle.sysman.ccr.client\10.3.2.1.0\1")</f>
        <v>\\10.12.11.20\TFO.FAIT.Share\E01_설치프로그램\오라클클라이언트 12c\winx64_12201_database\database\stage\Components\oracle.sysman.ccr.client\10.3.2.1.0\1</v>
      </c>
    </row>
    <row r="4313" spans="1:1" x14ac:dyDescent="0.4">
      <c r="A4313" t="str">
        <f>HYPERLINK("\\10.12.11.20\TFO.FAIT.Share\E01_설치프로그램\오라클클라이언트 12c\winx64_12201_database\database\stage\Components\oracle.sysman.ccr.client\10.3.2.1.0\1\DataFiles")</f>
        <v>\\10.12.11.20\TFO.FAIT.Share\E01_설치프로그램\오라클클라이언트 12c\winx64_12201_database\database\stage\Components\oracle.sysman.ccr.client\10.3.2.1.0\1\DataFiles</v>
      </c>
    </row>
    <row r="4314" spans="1:1" x14ac:dyDescent="0.4">
      <c r="A4314" t="str">
        <f>HYPERLINK("\\10.12.11.20\TFO.FAIT.Share\E01_설치프로그램\오라클클라이언트 12c\winx64_12201_database\database\stage\Components\oracle.sysman.ccr.deconfig\10.3.1.0.0")</f>
        <v>\\10.12.11.20\TFO.FAIT.Share\E01_설치프로그램\오라클클라이언트 12c\winx64_12201_database\database\stage\Components\oracle.sysman.ccr.deconfig\10.3.1.0.0</v>
      </c>
    </row>
    <row r="4315" spans="1:1" x14ac:dyDescent="0.4">
      <c r="A4315" t="str">
        <f>HYPERLINK("\\10.12.11.20\TFO.FAIT.Share\E01_설치프로그램\오라클클라이언트 12c\winx64_12201_database\database\stage\Components\oracle.sysman.ccr.deconfig\10.3.1.0.0\1")</f>
        <v>\\10.12.11.20\TFO.FAIT.Share\E01_설치프로그램\오라클클라이언트 12c\winx64_12201_database\database\stage\Components\oracle.sysman.ccr.deconfig\10.3.1.0.0\1</v>
      </c>
    </row>
    <row r="4316" spans="1:1" x14ac:dyDescent="0.4">
      <c r="A4316" t="str">
        <f>HYPERLINK("\\10.12.11.20\TFO.FAIT.Share\E01_설치프로그램\오라클클라이언트 12c\winx64_12201_database\database\stage\Components\oracle.sysman.ccr.deconfig\10.3.1.0.0\1\DataFiles")</f>
        <v>\\10.12.11.20\TFO.FAIT.Share\E01_설치프로그램\오라클클라이언트 12c\winx64_12201_database\database\stage\Components\oracle.sysman.ccr.deconfig\10.3.1.0.0\1\DataFiles</v>
      </c>
    </row>
    <row r="4317" spans="1:1" x14ac:dyDescent="0.4">
      <c r="A4317" t="str">
        <f>HYPERLINK("\\10.12.11.20\TFO.FAIT.Share\E01_설치프로그램\오라클클라이언트 12c\winx64_12201_database\database\stage\Components\oracle.tfa\12.2.0.1.0")</f>
        <v>\\10.12.11.20\TFO.FAIT.Share\E01_설치프로그램\오라클클라이언트 12c\winx64_12201_database\database\stage\Components\oracle.tfa\12.2.0.1.0</v>
      </c>
    </row>
    <row r="4318" spans="1:1" x14ac:dyDescent="0.4">
      <c r="A4318" t="str">
        <f>HYPERLINK("\\10.12.11.20\TFO.FAIT.Share\E01_설치프로그램\오라클클라이언트 12c\winx64_12201_database\database\stage\Components\oracle.tfa\12.2.0.1.0\1")</f>
        <v>\\10.12.11.20\TFO.FAIT.Share\E01_설치프로그램\오라클클라이언트 12c\winx64_12201_database\database\stage\Components\oracle.tfa\12.2.0.1.0\1</v>
      </c>
    </row>
    <row r="4319" spans="1:1" x14ac:dyDescent="0.4">
      <c r="A4319" t="str">
        <f>HYPERLINK("\\10.12.11.20\TFO.FAIT.Share\E01_설치프로그램\오라클클라이언트 12c\winx64_12201_database\database\stage\Components\oracle.tfa\12.2.0.1.0\1\DataFiles")</f>
        <v>\\10.12.11.20\TFO.FAIT.Share\E01_설치프로그램\오라클클라이언트 12c\winx64_12201_database\database\stage\Components\oracle.tfa\12.2.0.1.0\1\DataFiles</v>
      </c>
    </row>
    <row r="4320" spans="1:1" x14ac:dyDescent="0.4">
      <c r="A4320" t="str">
        <f>HYPERLINK("\\10.12.11.20\TFO.FAIT.Share\E01_설치프로그램\오라클클라이언트 12c\winx64_12201_database\database\stage\Components\oracle.usm.deconfig\12.2.0.1.0")</f>
        <v>\\10.12.11.20\TFO.FAIT.Share\E01_설치프로그램\오라클클라이언트 12c\winx64_12201_database\database\stage\Components\oracle.usm.deconfig\12.2.0.1.0</v>
      </c>
    </row>
    <row r="4321" spans="1:1" x14ac:dyDescent="0.4">
      <c r="A4321" t="str">
        <f>HYPERLINK("\\10.12.11.20\TFO.FAIT.Share\E01_설치프로그램\오라클클라이언트 12c\winx64_12201_database\database\stage\Components\oracle.usm.deconfig\12.2.0.1.0\1")</f>
        <v>\\10.12.11.20\TFO.FAIT.Share\E01_설치프로그램\오라클클라이언트 12c\winx64_12201_database\database\stage\Components\oracle.usm.deconfig\12.2.0.1.0\1</v>
      </c>
    </row>
    <row r="4322" spans="1:1" x14ac:dyDescent="0.4">
      <c r="A4322" t="str">
        <f>HYPERLINK("\\10.12.11.20\TFO.FAIT.Share\E01_설치프로그램\오라클클라이언트 12c\winx64_12201_database\database\stage\Components\oracle.usm.deconfig\12.2.0.1.0\1\DataFiles")</f>
        <v>\\10.12.11.20\TFO.FAIT.Share\E01_설치프로그램\오라클클라이언트 12c\winx64_12201_database\database\stage\Components\oracle.usm.deconfig\12.2.0.1.0\1\DataFiles</v>
      </c>
    </row>
    <row r="4323" spans="1:1" x14ac:dyDescent="0.4">
      <c r="A4323" t="str">
        <f>HYPERLINK("\\10.12.11.20\TFO.FAIT.Share\E01_설치프로그램\오라클클라이언트 12c\winx64_12201_database\database\stage\Components\oracle.winprod\12.2.0.1.0")</f>
        <v>\\10.12.11.20\TFO.FAIT.Share\E01_설치프로그램\오라클클라이언트 12c\winx64_12201_database\database\stage\Components\oracle.winprod\12.2.0.1.0</v>
      </c>
    </row>
    <row r="4324" spans="1:1" x14ac:dyDescent="0.4">
      <c r="A4324" t="str">
        <f>HYPERLINK("\\10.12.11.20\TFO.FAIT.Share\E01_설치프로그램\오라클클라이언트 12c\winx64_12201_database\database\stage\Components\oracle.winprod\12.2.0.1.0\1")</f>
        <v>\\10.12.11.20\TFO.FAIT.Share\E01_설치프로그램\오라클클라이언트 12c\winx64_12201_database\database\stage\Components\oracle.winprod\12.2.0.1.0\1</v>
      </c>
    </row>
    <row r="4325" spans="1:1" x14ac:dyDescent="0.4">
      <c r="A4325" t="str">
        <f>HYPERLINK("\\10.12.11.20\TFO.FAIT.Share\E01_설치프로그램\오라클클라이언트 12c\winx64_12201_database\database\stage\Components\oracle.winprod\12.2.0.1.0\1\DataFiles")</f>
        <v>\\10.12.11.20\TFO.FAIT.Share\E01_설치프로그램\오라클클라이언트 12c\winx64_12201_database\database\stage\Components\oracle.winprod\12.2.0.1.0\1\DataFiles</v>
      </c>
    </row>
    <row r="4326" spans="1:1" x14ac:dyDescent="0.4">
      <c r="A4326" t="str">
        <f>HYPERLINK("\\10.12.11.20\TFO.FAIT.Share\E01_설치프로그램\오라클클라이언트 12c\winx64_12201_database\database\stage\Components\oracle.wwg.plsql\12.2.0.1.0")</f>
        <v>\\10.12.11.20\TFO.FAIT.Share\E01_설치프로그램\오라클클라이언트 12c\winx64_12201_database\database\stage\Components\oracle.wwg.plsql\12.2.0.1.0</v>
      </c>
    </row>
    <row r="4327" spans="1:1" x14ac:dyDescent="0.4">
      <c r="A4327" t="str">
        <f>HYPERLINK("\\10.12.11.20\TFO.FAIT.Share\E01_설치프로그램\오라클클라이언트 12c\winx64_12201_database\database\stage\Components\oracle.wwg.plsql\12.2.0.1.0\1")</f>
        <v>\\10.12.11.20\TFO.FAIT.Share\E01_설치프로그램\오라클클라이언트 12c\winx64_12201_database\database\stage\Components\oracle.wwg.plsql\12.2.0.1.0\1</v>
      </c>
    </row>
    <row r="4328" spans="1:1" x14ac:dyDescent="0.4">
      <c r="A4328" t="str">
        <f>HYPERLINK("\\10.12.11.20\TFO.FAIT.Share\E01_설치프로그램\오라클클라이언트 12c\winx64_12201_database\database\stage\Components\oracle.wwg.plsql\12.2.0.1.0\1\DataFiles")</f>
        <v>\\10.12.11.20\TFO.FAIT.Share\E01_설치프로그램\오라클클라이언트 12c\winx64_12201_database\database\stage\Components\oracle.wwg.plsql\12.2.0.1.0\1\DataFiles</v>
      </c>
    </row>
    <row r="4329" spans="1:1" x14ac:dyDescent="0.4">
      <c r="A4329" t="str">
        <f>HYPERLINK("\\10.12.11.20\TFO.FAIT.Share\E01_설치프로그램\오라클클라이언트 12c\winx64_12201_database\database\stage\Components\oracle.xdk\12.2.0.1.0")</f>
        <v>\\10.12.11.20\TFO.FAIT.Share\E01_설치프로그램\오라클클라이언트 12c\winx64_12201_database\database\stage\Components\oracle.xdk\12.2.0.1.0</v>
      </c>
    </row>
    <row r="4330" spans="1:1" x14ac:dyDescent="0.4">
      <c r="A4330" t="str">
        <f>HYPERLINK("\\10.12.11.20\TFO.FAIT.Share\E01_설치프로그램\오라클클라이언트 12c\winx64_12201_database\database\stage\Components\oracle.xdk\12.2.0.1.0\1")</f>
        <v>\\10.12.11.20\TFO.FAIT.Share\E01_설치프로그램\오라클클라이언트 12c\winx64_12201_database\database\stage\Components\oracle.xdk\12.2.0.1.0\1</v>
      </c>
    </row>
    <row r="4331" spans="1:1" x14ac:dyDescent="0.4">
      <c r="A4331" t="str">
        <f>HYPERLINK("\\10.12.11.20\TFO.FAIT.Share\E01_설치프로그램\오라클클라이언트 12c\winx64_12201_database\database\stage\Components\oracle.xdk\12.2.0.1.0\1\DataFiles")</f>
        <v>\\10.12.11.20\TFO.FAIT.Share\E01_설치프로그램\오라클클라이언트 12c\winx64_12201_database\database\stage\Components\oracle.xdk\12.2.0.1.0\1\DataFiles</v>
      </c>
    </row>
    <row r="4332" spans="1:1" x14ac:dyDescent="0.4">
      <c r="A4332" t="str">
        <f>HYPERLINK("\\10.12.11.20\TFO.FAIT.Share\E01_설치프로그램\오라클클라이언트 12c\winx64_12201_database\database\stage\Components\oracle.xdk.parser.java\12.2.0.1.0")</f>
        <v>\\10.12.11.20\TFO.FAIT.Share\E01_설치프로그램\오라클클라이언트 12c\winx64_12201_database\database\stage\Components\oracle.xdk.parser.java\12.2.0.1.0</v>
      </c>
    </row>
    <row r="4333" spans="1:1" x14ac:dyDescent="0.4">
      <c r="A4333" t="str">
        <f>HYPERLINK("\\10.12.11.20\TFO.FAIT.Share\E01_설치프로그램\오라클클라이언트 12c\winx64_12201_database\database\stage\Components\oracle.xdk.parser.java\12.2.0.1.0\1")</f>
        <v>\\10.12.11.20\TFO.FAIT.Share\E01_설치프로그램\오라클클라이언트 12c\winx64_12201_database\database\stage\Components\oracle.xdk.parser.java\12.2.0.1.0\1</v>
      </c>
    </row>
    <row r="4334" spans="1:1" x14ac:dyDescent="0.4">
      <c r="A4334" t="str">
        <f>HYPERLINK("\\10.12.11.20\TFO.FAIT.Share\E01_설치프로그램\오라클클라이언트 12c\winx64_12201_database\database\stage\Components\oracle.xdk.parser.java\12.2.0.1.0\1\DataFiles")</f>
        <v>\\10.12.11.20\TFO.FAIT.Share\E01_설치프로그램\오라클클라이언트 12c\winx64_12201_database\database\stage\Components\oracle.xdk.parser.java\12.2.0.1.0\1\DataFiles</v>
      </c>
    </row>
    <row r="4335" spans="1:1" x14ac:dyDescent="0.4">
      <c r="A4335" t="str">
        <f>HYPERLINK("\\10.12.11.20\TFO.FAIT.Share\E01_설치프로그램\오라클클라이언트 12c\winx64_12201_database\database\stage\Components\oracle.xdk.rsf\12.2.0.1.0")</f>
        <v>\\10.12.11.20\TFO.FAIT.Share\E01_설치프로그램\오라클클라이언트 12c\winx64_12201_database\database\stage\Components\oracle.xdk.rsf\12.2.0.1.0</v>
      </c>
    </row>
    <row r="4336" spans="1:1" x14ac:dyDescent="0.4">
      <c r="A4336" t="str">
        <f>HYPERLINK("\\10.12.11.20\TFO.FAIT.Share\E01_설치프로그램\오라클클라이언트 12c\winx64_12201_database\database\stage\Components\oracle.xdk.rsf\12.2.0.1.0\1")</f>
        <v>\\10.12.11.20\TFO.FAIT.Share\E01_설치프로그램\오라클클라이언트 12c\winx64_12201_database\database\stage\Components\oracle.xdk.rsf\12.2.0.1.0\1</v>
      </c>
    </row>
    <row r="4337" spans="1:1" x14ac:dyDescent="0.4">
      <c r="A4337" t="str">
        <f>HYPERLINK("\\10.12.11.20\TFO.FAIT.Share\E01_설치프로그램\오라클클라이언트 12c\winx64_12201_database\database\stage\Components\oracle.xdk.rsf\12.2.0.1.0\1\DataFiles")</f>
        <v>\\10.12.11.20\TFO.FAIT.Share\E01_설치프로그램\오라클클라이언트 12c\winx64_12201_database\database\stage\Components\oracle.xdk.rsf\12.2.0.1.0\1\DataFiles</v>
      </c>
    </row>
    <row r="4338" spans="1:1" x14ac:dyDescent="0.4">
      <c r="A4338" t="str">
        <f>HYPERLINK("\\10.12.11.20\TFO.FAIT.Share\E01_설치프로그램\오라클클라이언트 12c\winx64_12201_database\database\stage\Components\oracle.xdk.server\12.2.0.1.0")</f>
        <v>\\10.12.11.20\TFO.FAIT.Share\E01_설치프로그램\오라클클라이언트 12c\winx64_12201_database\database\stage\Components\oracle.xdk.server\12.2.0.1.0</v>
      </c>
    </row>
    <row r="4339" spans="1:1" x14ac:dyDescent="0.4">
      <c r="A4339" t="str">
        <f>HYPERLINK("\\10.12.11.20\TFO.FAIT.Share\E01_설치프로그램\오라클클라이언트 12c\winx64_12201_database\database\stage\Components\oracle.xdk.server\12.2.0.1.0\1")</f>
        <v>\\10.12.11.20\TFO.FAIT.Share\E01_설치프로그램\오라클클라이언트 12c\winx64_12201_database\database\stage\Components\oracle.xdk.server\12.2.0.1.0\1</v>
      </c>
    </row>
    <row r="4340" spans="1:1" x14ac:dyDescent="0.4">
      <c r="A4340" t="str">
        <f>HYPERLINK("\\10.12.11.20\TFO.FAIT.Share\E01_설치프로그램\오라클클라이언트 12c\winx64_12201_database\database\stage\Components\oracle.xdk.server\12.2.0.1.0\1\DataFiles")</f>
        <v>\\10.12.11.20\TFO.FAIT.Share\E01_설치프로그램\오라클클라이언트 12c\winx64_12201_database\database\stage\Components\oracle.xdk.server\12.2.0.1.0\1\DataFiles</v>
      </c>
    </row>
    <row r="4341" spans="1:1" x14ac:dyDescent="0.4">
      <c r="A4341" t="str">
        <f>HYPERLINK("\\10.12.11.20\TFO.FAIT.Share\E01_설치프로그램\오라클클라이언트 12c\winx64_12201_database\database\stage\Components\oracle.xdk.xquery\12.2.0.1.0")</f>
        <v>\\10.12.11.20\TFO.FAIT.Share\E01_설치프로그램\오라클클라이언트 12c\winx64_12201_database\database\stage\Components\oracle.xdk.xquery\12.2.0.1.0</v>
      </c>
    </row>
    <row r="4342" spans="1:1" x14ac:dyDescent="0.4">
      <c r="A4342" t="str">
        <f>HYPERLINK("\\10.12.11.20\TFO.FAIT.Share\E01_설치프로그램\오라클클라이언트 12c\winx64_12201_database\database\stage\Components\oracle.xdk.xquery\12.2.0.1.0\1")</f>
        <v>\\10.12.11.20\TFO.FAIT.Share\E01_설치프로그램\오라클클라이언트 12c\winx64_12201_database\database\stage\Components\oracle.xdk.xquery\12.2.0.1.0\1</v>
      </c>
    </row>
    <row r="4343" spans="1:1" x14ac:dyDescent="0.4">
      <c r="A4343" t="str">
        <f>HYPERLINK("\\10.12.11.20\TFO.FAIT.Share\E01_설치프로그램\오라클클라이언트 12c\winx64_12201_database\database\stage\Components\oracle.xdk.xquery\12.2.0.1.0\1\DataFiles")</f>
        <v>\\10.12.11.20\TFO.FAIT.Share\E01_설치프로그램\오라클클라이언트 12c\winx64_12201_database\database\stage\Components\oracle.xdk.xquery\12.2.0.1.0\1\DataFiles</v>
      </c>
    </row>
    <row r="4344" spans="1:1" x14ac:dyDescent="0.4">
      <c r="A4344" t="str">
        <f>HYPERLINK("\\10.12.11.20\TFO.FAIT.Share\E01_설치프로그램\오라클클라이언트 12c\winx64_12201_database\database\stage\cvu\bin")</f>
        <v>\\10.12.11.20\TFO.FAIT.Share\E01_설치프로그램\오라클클라이언트 12c\winx64_12201_database\database\stage\cvu\bin</v>
      </c>
    </row>
    <row r="4345" spans="1:1" x14ac:dyDescent="0.4">
      <c r="A4345" t="str">
        <f>HYPERLINK("\\10.12.11.20\TFO.FAIT.Share\E01_설치프로그램\오라클클라이언트 12c\winx64_12201_database\database\stage\cvu\cv")</f>
        <v>\\10.12.11.20\TFO.FAIT.Share\E01_설치프로그램\오라클클라이언트 12c\winx64_12201_database\database\stage\cvu\cv</v>
      </c>
    </row>
    <row r="4346" spans="1:1" x14ac:dyDescent="0.4">
      <c r="A4346" t="str">
        <f>HYPERLINK("\\10.12.11.20\TFO.FAIT.Share\E01_설치프로그램\오라클클라이언트 12c\winx64_12201_database\database\stage\cvu\jlib")</f>
        <v>\\10.12.11.20\TFO.FAIT.Share\E01_설치프로그램\오라클클라이언트 12c\winx64_12201_database\database\stage\cvu\jlib</v>
      </c>
    </row>
    <row r="4347" spans="1:1" x14ac:dyDescent="0.4">
      <c r="A4347" t="str">
        <f>HYPERLINK("\\10.12.11.20\TFO.FAIT.Share\E01_설치프로그램\오라클클라이언트 12c\winx64_12201_database\database\stage\cvu\cv\admin")</f>
        <v>\\10.12.11.20\TFO.FAIT.Share\E01_설치프로그램\오라클클라이언트 12c\winx64_12201_database\database\stage\cvu\cv\admin</v>
      </c>
    </row>
    <row r="4348" spans="1:1" x14ac:dyDescent="0.4">
      <c r="A4348" t="str">
        <f>HYPERLINK("\\10.12.11.20\TFO.FAIT.Share\E01_설치프로그램\오라클클라이언트 12c\winx64_12201_database\database\stage\cvu\cv\cvdata")</f>
        <v>\\10.12.11.20\TFO.FAIT.Share\E01_설치프로그램\오라클클라이언트 12c\winx64_12201_database\database\stage\cvu\cv\cvdata</v>
      </c>
    </row>
    <row r="4349" spans="1:1" x14ac:dyDescent="0.4">
      <c r="A4349" t="str">
        <f>HYPERLINK("\\10.12.11.20\TFO.FAIT.Share\E01_설치프로그램\오라클클라이언트 12c\winx64_12201_database\database\stage\cvu\cv\remenv")</f>
        <v>\\10.12.11.20\TFO.FAIT.Share\E01_설치프로그램\오라클클라이언트 12c\winx64_12201_database\database\stage\cvu\cv\remenv</v>
      </c>
    </row>
    <row r="4350" spans="1:1" x14ac:dyDescent="0.4">
      <c r="A4350" t="str">
        <f>HYPERLINK("\\10.12.11.20\TFO.FAIT.Share\E01_설치프로그램\오라클클라이언트 12c\winx64_12201_database\database\stage\cvu\cv\cvdata\101")</f>
        <v>\\10.12.11.20\TFO.FAIT.Share\E01_설치프로그램\오라클클라이언트 12c\winx64_12201_database\database\stage\cvu\cv\cvdata\101</v>
      </c>
    </row>
    <row r="4351" spans="1:1" x14ac:dyDescent="0.4">
      <c r="A4351" t="str">
        <f>HYPERLINK("\\10.12.11.20\TFO.FAIT.Share\E01_설치프로그램\오라클클라이언트 12c\winx64_12201_database\database\stage\cvu\cv\cvdata\102")</f>
        <v>\\10.12.11.20\TFO.FAIT.Share\E01_설치프로그램\오라클클라이언트 12c\winx64_12201_database\database\stage\cvu\cv\cvdata\102</v>
      </c>
    </row>
    <row r="4352" spans="1:1" x14ac:dyDescent="0.4">
      <c r="A4352" t="str">
        <f>HYPERLINK("\\10.12.11.20\TFO.FAIT.Share\E01_설치프로그램\오라클클라이언트 12c\winx64_12201_database\database\stage\cvu\cv\cvdata\111")</f>
        <v>\\10.12.11.20\TFO.FAIT.Share\E01_설치프로그램\오라클클라이언트 12c\winx64_12201_database\database\stage\cvu\cv\cvdata\111</v>
      </c>
    </row>
    <row r="4353" spans="1:1" x14ac:dyDescent="0.4">
      <c r="A4353" t="str">
        <f>HYPERLINK("\\10.12.11.20\TFO.FAIT.Share\E01_설치프로그램\오라클클라이언트 12c\winx64_12201_database\database\stage\cvu\cv\cvdata\112")</f>
        <v>\\10.12.11.20\TFO.FAIT.Share\E01_설치프로그램\오라클클라이언트 12c\winx64_12201_database\database\stage\cvu\cv\cvdata\112</v>
      </c>
    </row>
    <row r="4354" spans="1:1" x14ac:dyDescent="0.4">
      <c r="A4354" t="str">
        <f>HYPERLINK("\\10.12.11.20\TFO.FAIT.Share\E01_설치프로그램\오라클클라이언트 12c\winx64_12201_database\database\stage\cvu\cv\cvdata\121")</f>
        <v>\\10.12.11.20\TFO.FAIT.Share\E01_설치프로그램\오라클클라이언트 12c\winx64_12201_database\database\stage\cvu\cv\cvdata\121</v>
      </c>
    </row>
    <row r="4355" spans="1:1" x14ac:dyDescent="0.4">
      <c r="A4355" t="str">
        <f>HYPERLINK("\\10.12.11.20\TFO.FAIT.Share\E01_설치프로그램\오라클클라이언트 12c\winx64_12201_database\database\stage\cvu\cv\cvdata\122")</f>
        <v>\\10.12.11.20\TFO.FAIT.Share\E01_설치프로그램\오라클클라이언트 12c\winx64_12201_database\database\stage\cvu\cv\cvdata\122</v>
      </c>
    </row>
    <row r="4356" spans="1:1" x14ac:dyDescent="0.4">
      <c r="A4356" t="str">
        <f>HYPERLINK("\\10.12.11.20\TFO.FAIT.Share\E01_설치프로그램\오라클클라이언트 12c\winx64_12201_database\database\stage\cvu\cv\remenv\jlib")</f>
        <v>\\10.12.11.20\TFO.FAIT.Share\E01_설치프로그램\오라클클라이언트 12c\winx64_12201_database\database\stage\cvu\cv\remenv\jlib</v>
      </c>
    </row>
    <row r="4357" spans="1:1" x14ac:dyDescent="0.4">
      <c r="A4357" t="str">
        <f>HYPERLINK("\\10.12.11.20\TFO.FAIT.Share\E01_설치프로그램\오라클클라이언트 12c\winx64_12201_database\database\stage\cvu\cv\remenv\pluggable")</f>
        <v>\\10.12.11.20\TFO.FAIT.Share\E01_설치프로그램\오라클클라이언트 12c\winx64_12201_database\database\stage\cvu\cv\remenv\pluggable</v>
      </c>
    </row>
    <row r="4358" spans="1:1" x14ac:dyDescent="0.4">
      <c r="A4358" t="str">
        <f>HYPERLINK("\\10.12.11.20\TFO.FAIT.Share\E01_설치프로그램\오라클클라이언트 12c\winx64_12201_database\database\stage\Dialogs\customDialogs")</f>
        <v>\\10.12.11.20\TFO.FAIT.Share\E01_설치프로그램\오라클클라이언트 12c\winx64_12201_database\database\stage\Dialogs\customDialogs</v>
      </c>
    </row>
    <row r="4359" spans="1:1" x14ac:dyDescent="0.4">
      <c r="A4359" t="str">
        <f>HYPERLINK("\\10.12.11.20\TFO.FAIT.Share\E01_설치프로그램\오라클클라이언트 12c\winx64_12201_database\database\stage\Dialogs\OiDynamicXYSpreadTable")</f>
        <v>\\10.12.11.20\TFO.FAIT.Share\E01_설치프로그램\오라클클라이언트 12c\winx64_12201_database\database\stage\Dialogs\OiDynamicXYSpreadTable</v>
      </c>
    </row>
    <row r="4360" spans="1:1" x14ac:dyDescent="0.4">
      <c r="A4360" t="str">
        <f>HYPERLINK("\\10.12.11.20\TFO.FAIT.Share\E01_설치프로그램\오라클클라이언트 12c\winx64_12201_database\database\stage\Dialogs\standardDialogs")</f>
        <v>\\10.12.11.20\TFO.FAIT.Share\E01_설치프로그램\오라클클라이언트 12c\winx64_12201_database\database\stage\Dialogs\standardDialogs</v>
      </c>
    </row>
    <row r="4361" spans="1:1" x14ac:dyDescent="0.4">
      <c r="A4361" t="str">
        <f>HYPERLINK("\\10.12.11.20\TFO.FAIT.Share\E01_설치프로그램\오라클클라이언트 12c\winx64_12201_database\database\stage\Dialogs\TwoRadioStaticDynamicDialogs")</f>
        <v>\\10.12.11.20\TFO.FAIT.Share\E01_설치프로그램\오라클클라이언트 12c\winx64_12201_database\database\stage\Dialogs\TwoRadioStaticDynamicDialogs</v>
      </c>
    </row>
    <row r="4362" spans="1:1" x14ac:dyDescent="0.4">
      <c r="A4362" t="str">
        <f>HYPERLINK("\\10.12.11.20\TFO.FAIT.Share\E01_설치프로그램\오라클클라이언트 12c\winx64_12201_database\database\stage\Dialogs\customDialogs\10.2.0.1.0")</f>
        <v>\\10.12.11.20\TFO.FAIT.Share\E01_설치프로그램\오라클클라이언트 12c\winx64_12201_database\database\stage\Dialogs\customDialogs\10.2.0.1.0</v>
      </c>
    </row>
    <row r="4363" spans="1:1" x14ac:dyDescent="0.4">
      <c r="A4363" t="str">
        <f>HYPERLINK("\\10.12.11.20\TFO.FAIT.Share\E01_설치프로그램\오라클클라이언트 12c\winx64_12201_database\database\stage\Dialogs\customDialogs\10.2.0.1.0\1")</f>
        <v>\\10.12.11.20\TFO.FAIT.Share\E01_설치프로그램\오라클클라이언트 12c\winx64_12201_database\database\stage\Dialogs\customDialogs\10.2.0.1.0\1</v>
      </c>
    </row>
    <row r="4364" spans="1:1" x14ac:dyDescent="0.4">
      <c r="A4364" t="str">
        <f>HYPERLINK("\\10.12.11.20\TFO.FAIT.Share\E01_설치프로그램\오라클클라이언트 12c\winx64_12201_database\database\stage\Dialogs\OiDynamicXYSpreadTable\2.5.0.2.5")</f>
        <v>\\10.12.11.20\TFO.FAIT.Share\E01_설치프로그램\오라클클라이언트 12c\winx64_12201_database\database\stage\Dialogs\OiDynamicXYSpreadTable\2.5.0.2.5</v>
      </c>
    </row>
    <row r="4365" spans="1:1" x14ac:dyDescent="0.4">
      <c r="A4365" t="str">
        <f>HYPERLINK("\\10.12.11.20\TFO.FAIT.Share\E01_설치프로그램\오라클클라이언트 12c\winx64_12201_database\database\stage\Dialogs\OiDynamicXYSpreadTable\2.5.0.2.5\1")</f>
        <v>\\10.12.11.20\TFO.FAIT.Share\E01_설치프로그램\오라클클라이언트 12c\winx64_12201_database\database\stage\Dialogs\OiDynamicXYSpreadTable\2.5.0.2.5\1</v>
      </c>
    </row>
    <row r="4366" spans="1:1" x14ac:dyDescent="0.4">
      <c r="A4366" t="str">
        <f>HYPERLINK("\\10.12.11.20\TFO.FAIT.Share\E01_설치프로그램\오라클클라이언트 12c\winx64_12201_database\database\stage\Dialogs\standardDialogs\10.2.0.1.0")</f>
        <v>\\10.12.11.20\TFO.FAIT.Share\E01_설치프로그램\오라클클라이언트 12c\winx64_12201_database\database\stage\Dialogs\standardDialogs\10.2.0.1.0</v>
      </c>
    </row>
    <row r="4367" spans="1:1" x14ac:dyDescent="0.4">
      <c r="A4367" t="str">
        <f>HYPERLINK("\\10.12.11.20\TFO.FAIT.Share\E01_설치프로그램\오라클클라이언트 12c\winx64_12201_database\database\stage\Dialogs\standardDialogs\10.2.0.1.0\1")</f>
        <v>\\10.12.11.20\TFO.FAIT.Share\E01_설치프로그램\오라클클라이언트 12c\winx64_12201_database\database\stage\Dialogs\standardDialogs\10.2.0.1.0\1</v>
      </c>
    </row>
    <row r="4368" spans="1:1" x14ac:dyDescent="0.4">
      <c r="A4368" t="str">
        <f>HYPERLINK("\\10.12.11.20\TFO.FAIT.Share\E01_설치프로그램\오라클클라이언트 12c\winx64_12201_database\database\stage\Dialogs\TwoRadioStaticDynamicDialogs\2.5.0.0.27")</f>
        <v>\\10.12.11.20\TFO.FAIT.Share\E01_설치프로그램\오라클클라이언트 12c\winx64_12201_database\database\stage\Dialogs\TwoRadioStaticDynamicDialogs\2.5.0.0.27</v>
      </c>
    </row>
    <row r="4369" spans="1:1" x14ac:dyDescent="0.4">
      <c r="A4369" t="str">
        <f>HYPERLINK("\\10.12.11.20\TFO.FAIT.Share\E01_설치프로그램\오라클클라이언트 12c\winx64_12201_database\database\stage\Dialogs\TwoRadioStaticDynamicDialogs\2.5.0.0.27\1")</f>
        <v>\\10.12.11.20\TFO.FAIT.Share\E01_설치프로그램\오라클클라이언트 12c\winx64_12201_database\database\stage\Dialogs\TwoRadioStaticDynamicDialogs\2.5.0.0.27\1</v>
      </c>
    </row>
    <row r="4370" spans="1:1" x14ac:dyDescent="0.4">
      <c r="A4370" t="str">
        <f>HYPERLINK("\\10.12.11.20\TFO.FAIT.Share\E01_설치프로그램\오라클클라이언트 12c\winx64_12201_database\database\stage\ext\bin")</f>
        <v>\\10.12.11.20\TFO.FAIT.Share\E01_설치프로그램\오라클클라이언트 12c\winx64_12201_database\database\stage\ext\bin</v>
      </c>
    </row>
    <row r="4371" spans="1:1" x14ac:dyDescent="0.4">
      <c r="A4371" t="str">
        <f>HYPERLINK("\\10.12.11.20\TFO.FAIT.Share\E01_설치프로그램\오라클클라이언트 12c\winx64_12201_database\database\stage\ext\jlib")</f>
        <v>\\10.12.11.20\TFO.FAIT.Share\E01_설치프로그램\오라클클라이언트 12c\winx64_12201_database\database\stage\ext\jlib</v>
      </c>
    </row>
    <row r="4372" spans="1:1" x14ac:dyDescent="0.4">
      <c r="A4372" t="str">
        <f>HYPERLINK("\\10.12.11.20\TFO.FAIT.Share\E01_설치프로그램\오라클클라이언트 12c\winx64_12201_database\database\stage\Queries\areasQueries")</f>
        <v>\\10.12.11.20\TFO.FAIT.Share\E01_설치프로그램\오라클클라이언트 12c\winx64_12201_database\database\stage\Queries\areasQueries</v>
      </c>
    </row>
    <row r="4373" spans="1:1" x14ac:dyDescent="0.4">
      <c r="A4373" t="str">
        <f>HYPERLINK("\\10.12.11.20\TFO.FAIT.Share\E01_설치프로그램\오라클클라이언트 12c\winx64_12201_database\database\stage\Queries\ASMQueries")</f>
        <v>\\10.12.11.20\TFO.FAIT.Share\E01_설치프로그램\오라클클라이언트 12c\winx64_12201_database\database\stage\Queries\ASMQueries</v>
      </c>
    </row>
    <row r="4374" spans="1:1" x14ac:dyDescent="0.4">
      <c r="A4374" t="str">
        <f>HYPERLINK("\\10.12.11.20\TFO.FAIT.Share\E01_설치프로그램\오라클클라이언트 12c\winx64_12201_database\database\stage\Queries\ccrQueries")</f>
        <v>\\10.12.11.20\TFO.FAIT.Share\E01_설치프로그램\오라클클라이언트 12c\winx64_12201_database\database\stage\Queries\ccrQueries</v>
      </c>
    </row>
    <row r="4375" spans="1:1" x14ac:dyDescent="0.4">
      <c r="A4375" t="str">
        <f>HYPERLINK("\\10.12.11.20\TFO.FAIT.Share\E01_설치프로그램\오라클클라이언트 12c\winx64_12201_database\database\stage\Queries\cfsprereqQueries")</f>
        <v>\\10.12.11.20\TFO.FAIT.Share\E01_설치프로그램\오라클클라이언트 12c\winx64_12201_database\database\stage\Queries\cfsprereqQueries</v>
      </c>
    </row>
    <row r="4376" spans="1:1" x14ac:dyDescent="0.4">
      <c r="A4376" t="str">
        <f>HYPERLINK("\\10.12.11.20\TFO.FAIT.Share\E01_설치프로그램\오라클클라이언트 12c\winx64_12201_database\database\stage\Queries\ClusterPreinstQueries")</f>
        <v>\\10.12.11.20\TFO.FAIT.Share\E01_설치프로그램\오라클클라이언트 12c\winx64_12201_database\database\stage\Queries\ClusterPreinstQueries</v>
      </c>
    </row>
    <row r="4377" spans="1:1" x14ac:dyDescent="0.4">
      <c r="A4377" t="str">
        <f>HYPERLINK("\\10.12.11.20\TFO.FAIT.Share\E01_설치프로그램\오라클클라이언트 12c\winx64_12201_database\database\stage\Queries\ClusterQueries")</f>
        <v>\\10.12.11.20\TFO.FAIT.Share\E01_설치프로그램\오라클클라이언트 12c\winx64_12201_database\database\stage\Queries\ClusterQueries</v>
      </c>
    </row>
    <row r="4378" spans="1:1" x14ac:dyDescent="0.4">
      <c r="A4378" t="str">
        <f>HYPERLINK("\\10.12.11.20\TFO.FAIT.Share\E01_설치프로그램\오라클클라이언트 12c\winx64_12201_database\database\stage\Queries\clusterQueriesEx")</f>
        <v>\\10.12.11.20\TFO.FAIT.Share\E01_설치프로그램\오라클클라이언트 12c\winx64_12201_database\database\stage\Queries\clusterQueriesEx</v>
      </c>
    </row>
    <row r="4379" spans="1:1" x14ac:dyDescent="0.4">
      <c r="A4379" t="str">
        <f>HYPERLINK("\\10.12.11.20\TFO.FAIT.Share\E01_설치프로그램\오라클클라이언트 12c\winx64_12201_database\database\stage\Queries\dbQueries")</f>
        <v>\\10.12.11.20\TFO.FAIT.Share\E01_설치프로그램\오라클클라이언트 12c\winx64_12201_database\database\stage\Queries\dbQueries</v>
      </c>
    </row>
    <row r="4380" spans="1:1" x14ac:dyDescent="0.4">
      <c r="A4380" t="str">
        <f>HYPERLINK("\\10.12.11.20\TFO.FAIT.Share\E01_설치프로그램\오라클클라이언트 12c\winx64_12201_database\database\stage\Queries\DLLQueries")</f>
        <v>\\10.12.11.20\TFO.FAIT.Share\E01_설치프로그램\오라클클라이언트 12c\winx64_12201_database\database\stage\Queries\DLLQueries</v>
      </c>
    </row>
    <row r="4381" spans="1:1" x14ac:dyDescent="0.4">
      <c r="A4381" t="str">
        <f>HYPERLINK("\\10.12.11.20\TFO.FAIT.Share\E01_설치프로그램\오라클클라이언트 12c\winx64_12201_database\database\stage\Queries\fileQueries")</f>
        <v>\\10.12.11.20\TFO.FAIT.Share\E01_설치프로그램\오라클클라이언트 12c\winx64_12201_database\database\stage\Queries\fileQueries</v>
      </c>
    </row>
    <row r="4382" spans="1:1" x14ac:dyDescent="0.4">
      <c r="A4382" t="str">
        <f>HYPERLINK("\\10.12.11.20\TFO.FAIT.Share\E01_설치프로그램\오라클클라이언트 12c\winx64_12201_database\database\stage\Queries\generalPortQueries")</f>
        <v>\\10.12.11.20\TFO.FAIT.Share\E01_설치프로그램\오라클클라이언트 12c\winx64_12201_database\database\stage\Queries\generalPortQueries</v>
      </c>
    </row>
    <row r="4383" spans="1:1" x14ac:dyDescent="0.4">
      <c r="A4383" t="str">
        <f>HYPERLINK("\\10.12.11.20\TFO.FAIT.Share\E01_설치프로그램\오라클클라이언트 12c\winx64_12201_database\database\stage\Queries\generalQueries")</f>
        <v>\\10.12.11.20\TFO.FAIT.Share\E01_설치프로그램\오라클클라이언트 12c\winx64_12201_database\database\stage\Queries\generalQueries</v>
      </c>
    </row>
    <row r="4384" spans="1:1" x14ac:dyDescent="0.4">
      <c r="A4384" t="str">
        <f>HYPERLINK("\\10.12.11.20\TFO.FAIT.Share\E01_설치프로그램\오라클클라이언트 12c\winx64_12201_database\database\stage\Queries\globalVarQueries")</f>
        <v>\\10.12.11.20\TFO.FAIT.Share\E01_설치프로그램\오라클클라이언트 12c\winx64_12201_database\database\stage\Queries\globalVarQueries</v>
      </c>
    </row>
    <row r="4385" spans="1:1" x14ac:dyDescent="0.4">
      <c r="A4385" t="str">
        <f>HYPERLINK("\\10.12.11.20\TFO.FAIT.Share\E01_설치프로그램\오라클클라이언트 12c\winx64_12201_database\database\stage\Queries\HealthCheckQueries")</f>
        <v>\\10.12.11.20\TFO.FAIT.Share\E01_설치프로그램\오라클클라이언트 12c\winx64_12201_database\database\stage\Queries\HealthCheckQueries</v>
      </c>
    </row>
    <row r="4386" spans="1:1" x14ac:dyDescent="0.4">
      <c r="A4386" t="str">
        <f>HYPERLINK("\\10.12.11.20\TFO.FAIT.Share\E01_설치프로그램\오라클클라이언트 12c\winx64_12201_database\database\stage\Queries\MemorySizeQuery")</f>
        <v>\\10.12.11.20\TFO.FAIT.Share\E01_설치프로그램\오라클클라이언트 12c\winx64_12201_database\database\stage\Queries\MemorySizeQuery</v>
      </c>
    </row>
    <row r="4387" spans="1:1" x14ac:dyDescent="0.4">
      <c r="A4387" t="str">
        <f>HYPERLINK("\\10.12.11.20\TFO.FAIT.Share\E01_설치프로그램\오라클클라이언트 12c\winx64_12201_database\database\stage\Queries\netQueries")</f>
        <v>\\10.12.11.20\TFO.FAIT.Share\E01_설치프로그램\오라클클라이언트 12c\winx64_12201_database\database\stage\Queries\netQueries</v>
      </c>
    </row>
    <row r="4388" spans="1:1" x14ac:dyDescent="0.4">
      <c r="A4388" t="str">
        <f>HYPERLINK("\\10.12.11.20\TFO.FAIT.Share\E01_설치프로그램\오라클클라이언트 12c\winx64_12201_database\database\stage\Queries\NLSQueries")</f>
        <v>\\10.12.11.20\TFO.FAIT.Share\E01_설치프로그램\오라클클라이언트 12c\winx64_12201_database\database\stage\Queries\NLSQueries</v>
      </c>
    </row>
    <row r="4389" spans="1:1" x14ac:dyDescent="0.4">
      <c r="A4389" t="str">
        <f>HYPERLINK("\\10.12.11.20\TFO.FAIT.Share\E01_설치프로그램\오라클클라이언트 12c\winx64_12201_database\database\stage\Queries\NtServicesQueries")</f>
        <v>\\10.12.11.20\TFO.FAIT.Share\E01_설치프로그램\오라클클라이언트 12c\winx64_12201_database\database\stage\Queries\NtServicesQueries</v>
      </c>
    </row>
    <row r="4390" spans="1:1" x14ac:dyDescent="0.4">
      <c r="A4390" t="str">
        <f>HYPERLINK("\\10.12.11.20\TFO.FAIT.Share\E01_설치프로그램\오라클클라이언트 12c\winx64_12201_database\database\stage\Queries\OCAQueries")</f>
        <v>\\10.12.11.20\TFO.FAIT.Share\E01_설치프로그램\오라클클라이언트 12c\winx64_12201_database\database\stage\Queries\OCAQueries</v>
      </c>
    </row>
    <row r="4391" spans="1:1" x14ac:dyDescent="0.4">
      <c r="A4391" t="str">
        <f>HYPERLINK("\\10.12.11.20\TFO.FAIT.Share\E01_설치프로그램\오라클클라이언트 12c\winx64_12201_database\database\stage\Queries\OraBase_Queries")</f>
        <v>\\10.12.11.20\TFO.FAIT.Share\E01_설치프로그램\오라클클라이언트 12c\winx64_12201_database\database\stage\Queries\OraBase_Queries</v>
      </c>
    </row>
    <row r="4392" spans="1:1" x14ac:dyDescent="0.4">
      <c r="A4392" t="str">
        <f>HYPERLINK("\\10.12.11.20\TFO.FAIT.Share\E01_설치프로그램\오라클클라이언트 12c\winx64_12201_database\database\stage\Queries\PrerequisiteQueries")</f>
        <v>\\10.12.11.20\TFO.FAIT.Share\E01_설치프로그램\오라클클라이언트 12c\winx64_12201_database\database\stage\Queries\PrerequisiteQueries</v>
      </c>
    </row>
    <row r="4393" spans="1:1" x14ac:dyDescent="0.4">
      <c r="A4393" t="str">
        <f>HYPERLINK("\\10.12.11.20\TFO.FAIT.Share\E01_설치프로그램\오라클클라이언트 12c\winx64_12201_database\database\stage\Queries\Protocol_Queries")</f>
        <v>\\10.12.11.20\TFO.FAIT.Share\E01_설치프로그램\오라클클라이언트 12c\winx64_12201_database\database\stage\Queries\Protocol_Queries</v>
      </c>
    </row>
    <row r="4394" spans="1:1" x14ac:dyDescent="0.4">
      <c r="A4394" t="str">
        <f>HYPERLINK("\\10.12.11.20\TFO.FAIT.Share\E01_설치프로그램\오라클클라이언트 12c\winx64_12201_database\database\stage\Queries\RepositoryQueries")</f>
        <v>\\10.12.11.20\TFO.FAIT.Share\E01_설치프로그램\오라클클라이언트 12c\winx64_12201_database\database\stage\Queries\RepositoryQueries</v>
      </c>
    </row>
    <row r="4395" spans="1:1" x14ac:dyDescent="0.4">
      <c r="A4395" t="str">
        <f>HYPERLINK("\\10.12.11.20\TFO.FAIT.Share\E01_설치프로그램\오라클클라이언트 12c\winx64_12201_database\database\stage\Queries\rgsQueries")</f>
        <v>\\10.12.11.20\TFO.FAIT.Share\E01_설치프로그램\오라클클라이언트 12c\winx64_12201_database\database\stage\Queries\rgsQueries</v>
      </c>
    </row>
    <row r="4396" spans="1:1" x14ac:dyDescent="0.4">
      <c r="A4396" t="str">
        <f>HYPERLINK("\\10.12.11.20\TFO.FAIT.Share\E01_설치프로그램\오라클클라이언트 12c\winx64_12201_database\database\stage\Queries\RunningProcessQuery")</f>
        <v>\\10.12.11.20\TFO.FAIT.Share\E01_설치프로그램\오라클클라이언트 12c\winx64_12201_database\database\stage\Queries\RunningProcessQuery</v>
      </c>
    </row>
    <row r="4397" spans="1:1" x14ac:dyDescent="0.4">
      <c r="A4397" t="str">
        <f>HYPERLINK("\\10.12.11.20\TFO.FAIT.Share\E01_설치프로그램\오라클클라이언트 12c\winx64_12201_database\database\stage\Queries\SIDQueries")</f>
        <v>\\10.12.11.20\TFO.FAIT.Share\E01_설치프로그램\오라클클라이언트 12c\winx64_12201_database\database\stage\Queries\SIDQueries</v>
      </c>
    </row>
    <row r="4398" spans="1:1" x14ac:dyDescent="0.4">
      <c r="A4398" t="str">
        <f>HYPERLINK("\\10.12.11.20\TFO.FAIT.Share\E01_설치프로그램\오라클클라이언트 12c\winx64_12201_database\database\stage\Queries\SpawnQueries")</f>
        <v>\\10.12.11.20\TFO.FAIT.Share\E01_설치프로그램\오라클클라이언트 12c\winx64_12201_database\database\stage\Queries\SpawnQueries</v>
      </c>
    </row>
    <row r="4399" spans="1:1" x14ac:dyDescent="0.4">
      <c r="A4399" t="str">
        <f>HYPERLINK("\\10.12.11.20\TFO.FAIT.Share\E01_설치프로그램\오라클클라이언트 12c\winx64_12201_database\database\stage\Queries\textFileQueries")</f>
        <v>\\10.12.11.20\TFO.FAIT.Share\E01_설치프로그램\오라클클라이언트 12c\winx64_12201_database\database\stage\Queries\textFileQueries</v>
      </c>
    </row>
    <row r="4400" spans="1:1" x14ac:dyDescent="0.4">
      <c r="A4400" t="str">
        <f>HYPERLINK("\\10.12.11.20\TFO.FAIT.Share\E01_설치프로그램\오라클클라이언트 12c\winx64_12201_database\database\stage\Queries\unixQueries")</f>
        <v>\\10.12.11.20\TFO.FAIT.Share\E01_설치프로그램\오라클클라이언트 12c\winx64_12201_database\database\stage\Queries\unixQueries</v>
      </c>
    </row>
    <row r="4401" spans="1:1" x14ac:dyDescent="0.4">
      <c r="A4401" t="str">
        <f>HYPERLINK("\\10.12.11.20\TFO.FAIT.Share\E01_설치프로그램\오라클클라이언트 12c\winx64_12201_database\database\stage\Queries\UtilQueries")</f>
        <v>\\10.12.11.20\TFO.FAIT.Share\E01_설치프로그램\오라클클라이언트 12c\winx64_12201_database\database\stage\Queries\UtilQueries</v>
      </c>
    </row>
    <row r="4402" spans="1:1" x14ac:dyDescent="0.4">
      <c r="A4402" t="str">
        <f>HYPERLINK("\\10.12.11.20\TFO.FAIT.Share\E01_설치프로그램\오라클클라이언트 12c\winx64_12201_database\database\stage\Queries\w32RegQueries")</f>
        <v>\\10.12.11.20\TFO.FAIT.Share\E01_설치프로그램\오라클클라이언트 12c\winx64_12201_database\database\stage\Queries\w32RegQueries</v>
      </c>
    </row>
    <row r="4403" spans="1:1" x14ac:dyDescent="0.4">
      <c r="A4403" t="str">
        <f>HYPERLINK("\\10.12.11.20\TFO.FAIT.Share\E01_설치프로그램\오라클클라이언트 12c\winx64_12201_database\database\stage\Queries\WindowsGeneralQueries")</f>
        <v>\\10.12.11.20\TFO.FAIT.Share\E01_설치프로그램\오라클클라이언트 12c\winx64_12201_database\database\stage\Queries\WindowsGeneralQueries</v>
      </c>
    </row>
    <row r="4404" spans="1:1" x14ac:dyDescent="0.4">
      <c r="A4404" t="str">
        <f>HYPERLINK("\\10.12.11.20\TFO.FAIT.Share\E01_설치프로그램\오라클클라이언트 12c\winx64_12201_database\database\stage\Queries\WinSetAclQuery")</f>
        <v>\\10.12.11.20\TFO.FAIT.Share\E01_설치프로그램\오라클클라이언트 12c\winx64_12201_database\database\stage\Queries\WinSetAclQuery</v>
      </c>
    </row>
    <row r="4405" spans="1:1" x14ac:dyDescent="0.4">
      <c r="A4405" t="str">
        <f>HYPERLINK("\\10.12.11.20\TFO.FAIT.Share\E01_설치프로그램\오라클클라이언트 12c\winx64_12201_database\database\stage\Queries\XMLFileQueries")</f>
        <v>\\10.12.11.20\TFO.FAIT.Share\E01_설치프로그램\오라클클라이언트 12c\winx64_12201_database\database\stage\Queries\XMLFileQueries</v>
      </c>
    </row>
    <row r="4406" spans="1:1" x14ac:dyDescent="0.4">
      <c r="A4406" t="str">
        <f>HYPERLINK("\\10.12.11.20\TFO.FAIT.Share\E01_설치프로그램\오라클클라이언트 12c\winx64_12201_database\database\stage\Queries\areasQueries\10.2.0.1.0")</f>
        <v>\\10.12.11.20\TFO.FAIT.Share\E01_설치프로그램\오라클클라이언트 12c\winx64_12201_database\database\stage\Queries\areasQueries\10.2.0.1.0</v>
      </c>
    </row>
    <row r="4407" spans="1:1" x14ac:dyDescent="0.4">
      <c r="A4407" t="str">
        <f>HYPERLINK("\\10.12.11.20\TFO.FAIT.Share\E01_설치프로그램\오라클클라이언트 12c\winx64_12201_database\database\stage\Queries\areasQueries\10.2.0.1.0\1")</f>
        <v>\\10.12.11.20\TFO.FAIT.Share\E01_설치프로그램\오라클클라이언트 12c\winx64_12201_database\database\stage\Queries\areasQueries\10.2.0.1.0\1</v>
      </c>
    </row>
    <row r="4408" spans="1:1" x14ac:dyDescent="0.4">
      <c r="A4408" t="str">
        <f>HYPERLINK("\\10.12.11.20\TFO.FAIT.Share\E01_설치프로그램\오라클클라이언트 12c\winx64_12201_database\database\stage\Queries\ASMQueries\12.2.0.1.0")</f>
        <v>\\10.12.11.20\TFO.FAIT.Share\E01_설치프로그램\오라클클라이언트 12c\winx64_12201_database\database\stage\Queries\ASMQueries\12.2.0.1.0</v>
      </c>
    </row>
    <row r="4409" spans="1:1" x14ac:dyDescent="0.4">
      <c r="A4409" t="str">
        <f>HYPERLINK("\\10.12.11.20\TFO.FAIT.Share\E01_설치프로그램\오라클클라이언트 12c\winx64_12201_database\database\stage\Queries\ASMQueries\12.2.0.1.0\1")</f>
        <v>\\10.12.11.20\TFO.FAIT.Share\E01_설치프로그램\오라클클라이언트 12c\winx64_12201_database\database\stage\Queries\ASMQueries\12.2.0.1.0\1</v>
      </c>
    </row>
    <row r="4410" spans="1:1" x14ac:dyDescent="0.4">
      <c r="A4410" t="str">
        <f>HYPERLINK("\\10.12.11.20\TFO.FAIT.Share\E01_설치프로그램\오라클클라이언트 12c\winx64_12201_database\database\stage\Queries\ccrQueries\10.3.0.1.0")</f>
        <v>\\10.12.11.20\TFO.FAIT.Share\E01_설치프로그램\오라클클라이언트 12c\winx64_12201_database\database\stage\Queries\ccrQueries\10.3.0.1.0</v>
      </c>
    </row>
    <row r="4411" spans="1:1" x14ac:dyDescent="0.4">
      <c r="A4411" t="str">
        <f>HYPERLINK("\\10.12.11.20\TFO.FAIT.Share\E01_설치프로그램\오라클클라이언트 12c\winx64_12201_database\database\stage\Queries\ccrQueries\10.3.0.1.0\1")</f>
        <v>\\10.12.11.20\TFO.FAIT.Share\E01_설치프로그램\오라클클라이언트 12c\winx64_12201_database\database\stage\Queries\ccrQueries\10.3.0.1.0\1</v>
      </c>
    </row>
    <row r="4412" spans="1:1" x14ac:dyDescent="0.4">
      <c r="A4412" t="str">
        <f>HYPERLINK("\\10.12.11.20\TFO.FAIT.Share\E01_설치프로그램\오라클클라이언트 12c\winx64_12201_database\database\stage\Queries\cfsprereqQueries\10.2.0.2.0")</f>
        <v>\\10.12.11.20\TFO.FAIT.Share\E01_설치프로그램\오라클클라이언트 12c\winx64_12201_database\database\stage\Queries\cfsprereqQueries\10.2.0.2.0</v>
      </c>
    </row>
    <row r="4413" spans="1:1" x14ac:dyDescent="0.4">
      <c r="A4413" t="str">
        <f>HYPERLINK("\\10.12.11.20\TFO.FAIT.Share\E01_설치프로그램\오라클클라이언트 12c\winx64_12201_database\database\stage\Queries\cfsprereqQueries\10.2.0.2.0\1")</f>
        <v>\\10.12.11.20\TFO.FAIT.Share\E01_설치프로그램\오라클클라이언트 12c\winx64_12201_database\database\stage\Queries\cfsprereqQueries\10.2.0.2.0\1</v>
      </c>
    </row>
    <row r="4414" spans="1:1" x14ac:dyDescent="0.4">
      <c r="A4414" t="str">
        <f>HYPERLINK("\\10.12.11.20\TFO.FAIT.Share\E01_설치프로그램\오라클클라이언트 12c\winx64_12201_database\database\stage\Queries\ClusterPreinstQueries\1.2.1")</f>
        <v>\\10.12.11.20\TFO.FAIT.Share\E01_설치프로그램\오라클클라이언트 12c\winx64_12201_database\database\stage\Queries\ClusterPreinstQueries\1.2.1</v>
      </c>
    </row>
    <row r="4415" spans="1:1" x14ac:dyDescent="0.4">
      <c r="A4415" t="str">
        <f>HYPERLINK("\\10.12.11.20\TFO.FAIT.Share\E01_설치프로그램\오라클클라이언트 12c\winx64_12201_database\database\stage\Queries\ClusterPreinstQueries\1.2.1\1")</f>
        <v>\\10.12.11.20\TFO.FAIT.Share\E01_설치프로그램\오라클클라이언트 12c\winx64_12201_database\database\stage\Queries\ClusterPreinstQueries\1.2.1\1</v>
      </c>
    </row>
    <row r="4416" spans="1:1" x14ac:dyDescent="0.4">
      <c r="A4416" t="str">
        <f>HYPERLINK("\\10.12.11.20\TFO.FAIT.Share\E01_설치프로그램\오라클클라이언트 12c\winx64_12201_database\database\stage\Queries\ClusterQueries\12.2.0.1.0")</f>
        <v>\\10.12.11.20\TFO.FAIT.Share\E01_설치프로그램\오라클클라이언트 12c\winx64_12201_database\database\stage\Queries\ClusterQueries\12.2.0.1.0</v>
      </c>
    </row>
    <row r="4417" spans="1:1" x14ac:dyDescent="0.4">
      <c r="A4417" t="str">
        <f>HYPERLINK("\\10.12.11.20\TFO.FAIT.Share\E01_설치프로그램\오라클클라이언트 12c\winx64_12201_database\database\stage\Queries\ClusterQueries\12.2.0.1.0\1")</f>
        <v>\\10.12.11.20\TFO.FAIT.Share\E01_설치프로그램\오라클클라이언트 12c\winx64_12201_database\database\stage\Queries\ClusterQueries\12.2.0.1.0\1</v>
      </c>
    </row>
    <row r="4418" spans="1:1" x14ac:dyDescent="0.4">
      <c r="A4418" t="str">
        <f>HYPERLINK("\\10.12.11.20\TFO.FAIT.Share\E01_설치프로그램\오라클클라이언트 12c\winx64_12201_database\database\stage\Queries\clusterQueriesEx\10.2.0.1.0")</f>
        <v>\\10.12.11.20\TFO.FAIT.Share\E01_설치프로그램\오라클클라이언트 12c\winx64_12201_database\database\stage\Queries\clusterQueriesEx\10.2.0.1.0</v>
      </c>
    </row>
    <row r="4419" spans="1:1" x14ac:dyDescent="0.4">
      <c r="A4419" t="str">
        <f>HYPERLINK("\\10.12.11.20\TFO.FAIT.Share\E01_설치프로그램\오라클클라이언트 12c\winx64_12201_database\database\stage\Queries\clusterQueriesEx\10.2.0.1.0\1")</f>
        <v>\\10.12.11.20\TFO.FAIT.Share\E01_설치프로그램\오라클클라이언트 12c\winx64_12201_database\database\stage\Queries\clusterQueriesEx\10.2.0.1.0\1</v>
      </c>
    </row>
    <row r="4420" spans="1:1" x14ac:dyDescent="0.4">
      <c r="A4420" t="str">
        <f>HYPERLINK("\\10.12.11.20\TFO.FAIT.Share\E01_설치프로그램\오라클클라이언트 12c\winx64_12201_database\database\stage\Queries\dbQueries\10.1.0.2.0")</f>
        <v>\\10.12.11.20\TFO.FAIT.Share\E01_설치프로그램\오라클클라이언트 12c\winx64_12201_database\database\stage\Queries\dbQueries\10.1.0.2.0</v>
      </c>
    </row>
    <row r="4421" spans="1:1" x14ac:dyDescent="0.4">
      <c r="A4421" t="str">
        <f>HYPERLINK("\\10.12.11.20\TFO.FAIT.Share\E01_설치프로그램\오라클클라이언트 12c\winx64_12201_database\database\stage\Queries\dbQueries\10.1.0.2.0\1")</f>
        <v>\\10.12.11.20\TFO.FAIT.Share\E01_설치프로그램\오라클클라이언트 12c\winx64_12201_database\database\stage\Queries\dbQueries\10.1.0.2.0\1</v>
      </c>
    </row>
    <row r="4422" spans="1:1" x14ac:dyDescent="0.4">
      <c r="A4422" t="str">
        <f>HYPERLINK("\\10.12.11.20\TFO.FAIT.Share\E01_설치프로그램\오라클클라이언트 12c\winx64_12201_database\database\stage\Queries\DLLQueries\1.1")</f>
        <v>\\10.12.11.20\TFO.FAIT.Share\E01_설치프로그램\오라클클라이언트 12c\winx64_12201_database\database\stage\Queries\DLLQueries\1.1</v>
      </c>
    </row>
    <row r="4423" spans="1:1" x14ac:dyDescent="0.4">
      <c r="A4423" t="str">
        <f>HYPERLINK("\\10.12.11.20\TFO.FAIT.Share\E01_설치프로그램\오라클클라이언트 12c\winx64_12201_database\database\stage\Queries\DLLQueries\1.1\1")</f>
        <v>\\10.12.11.20\TFO.FAIT.Share\E01_설치프로그램\오라클클라이언트 12c\winx64_12201_database\database\stage\Queries\DLLQueries\1.1\1</v>
      </c>
    </row>
    <row r="4424" spans="1:1" x14ac:dyDescent="0.4">
      <c r="A4424" t="str">
        <f>HYPERLINK("\\10.12.11.20\TFO.FAIT.Share\E01_설치프로그램\오라클클라이언트 12c\winx64_12201_database\database\stage\Queries\fileQueries\10.1.0.3.0")</f>
        <v>\\10.12.11.20\TFO.FAIT.Share\E01_설치프로그램\오라클클라이언트 12c\winx64_12201_database\database\stage\Queries\fileQueries\10.1.0.3.0</v>
      </c>
    </row>
    <row r="4425" spans="1:1" x14ac:dyDescent="0.4">
      <c r="A4425" t="str">
        <f>HYPERLINK("\\10.12.11.20\TFO.FAIT.Share\E01_설치프로그램\오라클클라이언트 12c\winx64_12201_database\database\stage\Queries\fileQueries\10.1.0.3.0\1")</f>
        <v>\\10.12.11.20\TFO.FAIT.Share\E01_설치프로그램\오라클클라이언트 12c\winx64_12201_database\database\stage\Queries\fileQueries\10.1.0.3.0\1</v>
      </c>
    </row>
    <row r="4426" spans="1:1" x14ac:dyDescent="0.4">
      <c r="A4426" t="str">
        <f>HYPERLINK("\\10.12.11.20\TFO.FAIT.Share\E01_설치프로그램\오라클클라이언트 12c\winx64_12201_database\database\stage\Queries\generalPortQueries\2.1.0.19.8")</f>
        <v>\\10.12.11.20\TFO.FAIT.Share\E01_설치프로그램\오라클클라이언트 12c\winx64_12201_database\database\stage\Queries\generalPortQueries\2.1.0.19.8</v>
      </c>
    </row>
    <row r="4427" spans="1:1" x14ac:dyDescent="0.4">
      <c r="A4427" t="str">
        <f>HYPERLINK("\\10.12.11.20\TFO.FAIT.Share\E01_설치프로그램\오라클클라이언트 12c\winx64_12201_database\database\stage\Queries\generalPortQueries\2.1.0.19.8\1")</f>
        <v>\\10.12.11.20\TFO.FAIT.Share\E01_설치프로그램\오라클클라이언트 12c\winx64_12201_database\database\stage\Queries\generalPortQueries\2.1.0.19.8\1</v>
      </c>
    </row>
    <row r="4428" spans="1:1" x14ac:dyDescent="0.4">
      <c r="A4428" t="str">
        <f>HYPERLINK("\\10.12.11.20\TFO.FAIT.Share\E01_설치프로그램\오라클클라이언트 12c\winx64_12201_database\database\stage\Queries\generalQueries\10.2.0.2.1")</f>
        <v>\\10.12.11.20\TFO.FAIT.Share\E01_설치프로그램\오라클클라이언트 12c\winx64_12201_database\database\stage\Queries\generalQueries\10.2.0.2.1</v>
      </c>
    </row>
    <row r="4429" spans="1:1" x14ac:dyDescent="0.4">
      <c r="A4429" t="str">
        <f>HYPERLINK("\\10.12.11.20\TFO.FAIT.Share\E01_설치프로그램\오라클클라이언트 12c\winx64_12201_database\database\stage\Queries\generalQueries\10.2.0.2.1\1")</f>
        <v>\\10.12.11.20\TFO.FAIT.Share\E01_설치프로그램\오라클클라이언트 12c\winx64_12201_database\database\stage\Queries\generalQueries\10.2.0.2.1\1</v>
      </c>
    </row>
    <row r="4430" spans="1:1" x14ac:dyDescent="0.4">
      <c r="A4430" t="str">
        <f>HYPERLINK("\\10.12.11.20\TFO.FAIT.Share\E01_설치프로그램\오라클클라이언트 12c\winx64_12201_database\database\stage\Queries\globalVarQueries\12.2.0.1.0")</f>
        <v>\\10.12.11.20\TFO.FAIT.Share\E01_설치프로그램\오라클클라이언트 12c\winx64_12201_database\database\stage\Queries\globalVarQueries\12.2.0.1.0</v>
      </c>
    </row>
    <row r="4431" spans="1:1" x14ac:dyDescent="0.4">
      <c r="A4431" t="str">
        <f>HYPERLINK("\\10.12.11.20\TFO.FAIT.Share\E01_설치프로그램\오라클클라이언트 12c\winx64_12201_database\database\stage\Queries\globalVarQueries\12.2.0.1.0\1")</f>
        <v>\\10.12.11.20\TFO.FAIT.Share\E01_설치프로그램\오라클클라이언트 12c\winx64_12201_database\database\stage\Queries\globalVarQueries\12.2.0.1.0\1</v>
      </c>
    </row>
    <row r="4432" spans="1:1" x14ac:dyDescent="0.4">
      <c r="A4432" t="str">
        <f>HYPERLINK("\\10.12.11.20\TFO.FAIT.Share\E01_설치프로그램\오라클클라이언트 12c\winx64_12201_database\database\stage\Queries\HealthCheckQueries\12.2.0.1.0")</f>
        <v>\\10.12.11.20\TFO.FAIT.Share\E01_설치프로그램\오라클클라이언트 12c\winx64_12201_database\database\stage\Queries\HealthCheckQueries\12.2.0.1.0</v>
      </c>
    </row>
    <row r="4433" spans="1:1" x14ac:dyDescent="0.4">
      <c r="A4433" t="str">
        <f>HYPERLINK("\\10.12.11.20\TFO.FAIT.Share\E01_설치프로그램\오라클클라이언트 12c\winx64_12201_database\database\stage\Queries\HealthCheckQueries\12.2.0.1.0\1")</f>
        <v>\\10.12.11.20\TFO.FAIT.Share\E01_설치프로그램\오라클클라이언트 12c\winx64_12201_database\database\stage\Queries\HealthCheckQueries\12.2.0.1.0\1</v>
      </c>
    </row>
    <row r="4434" spans="1:1" x14ac:dyDescent="0.4">
      <c r="A4434" t="str">
        <f>HYPERLINK("\\10.12.11.20\TFO.FAIT.Share\E01_설치프로그램\오라클클라이언트 12c\winx64_12201_database\database\stage\Queries\MemorySizeQuery\1.2.8.0.6")</f>
        <v>\\10.12.11.20\TFO.FAIT.Share\E01_설치프로그램\오라클클라이언트 12c\winx64_12201_database\database\stage\Queries\MemorySizeQuery\1.2.8.0.6</v>
      </c>
    </row>
    <row r="4435" spans="1:1" x14ac:dyDescent="0.4">
      <c r="A4435" t="str">
        <f>HYPERLINK("\\10.12.11.20\TFO.FAIT.Share\E01_설치프로그램\오라클클라이언트 12c\winx64_12201_database\database\stage\Queries\MemorySizeQuery\1.2.8.0.6\1")</f>
        <v>\\10.12.11.20\TFO.FAIT.Share\E01_설치프로그램\오라클클라이언트 12c\winx64_12201_database\database\stage\Queries\MemorySizeQuery\1.2.8.0.6\1</v>
      </c>
    </row>
    <row r="4436" spans="1:1" x14ac:dyDescent="0.4">
      <c r="A4436" t="str">
        <f>HYPERLINK("\\10.12.11.20\TFO.FAIT.Share\E01_설치프로그램\오라클클라이언트 12c\winx64_12201_database\database\stage\Queries\netQueries\10.2.0.2.0")</f>
        <v>\\10.12.11.20\TFO.FAIT.Share\E01_설치프로그램\오라클클라이언트 12c\winx64_12201_database\database\stage\Queries\netQueries\10.2.0.2.0</v>
      </c>
    </row>
    <row r="4437" spans="1:1" x14ac:dyDescent="0.4">
      <c r="A4437" t="str">
        <f>HYPERLINK("\\10.12.11.20\TFO.FAIT.Share\E01_설치프로그램\오라클클라이언트 12c\winx64_12201_database\database\stage\Queries\netQueries\10.2.0.2.0\1")</f>
        <v>\\10.12.11.20\TFO.FAIT.Share\E01_설치프로그램\오라클클라이언트 12c\winx64_12201_database\database\stage\Queries\netQueries\10.2.0.2.0\1</v>
      </c>
    </row>
    <row r="4438" spans="1:1" x14ac:dyDescent="0.4">
      <c r="A4438" t="str">
        <f>HYPERLINK("\\10.12.11.20\TFO.FAIT.Share\E01_설치프로그램\오라클클라이언트 12c\winx64_12201_database\database\stage\Queries\NLSQueries\12.2.0.1.0")</f>
        <v>\\10.12.11.20\TFO.FAIT.Share\E01_설치프로그램\오라클클라이언트 12c\winx64_12201_database\database\stage\Queries\NLSQueries\12.2.0.1.0</v>
      </c>
    </row>
    <row r="4439" spans="1:1" x14ac:dyDescent="0.4">
      <c r="A4439" t="str">
        <f>HYPERLINK("\\10.12.11.20\TFO.FAIT.Share\E01_설치프로그램\오라클클라이언트 12c\winx64_12201_database\database\stage\Queries\NLSQueries\12.2.0.1.0\1")</f>
        <v>\\10.12.11.20\TFO.FAIT.Share\E01_설치프로그램\오라클클라이언트 12c\winx64_12201_database\database\stage\Queries\NLSQueries\12.2.0.1.0\1</v>
      </c>
    </row>
    <row r="4440" spans="1:1" x14ac:dyDescent="0.4">
      <c r="A4440" t="str">
        <f>HYPERLINK("\\10.12.11.20\TFO.FAIT.Share\E01_설치프로그램\오라클클라이언트 12c\winx64_12201_database\database\stage\Queries\NtServicesQueries\10.2.0.3.0")</f>
        <v>\\10.12.11.20\TFO.FAIT.Share\E01_설치프로그램\오라클클라이언트 12c\winx64_12201_database\database\stage\Queries\NtServicesQueries\10.2.0.3.0</v>
      </c>
    </row>
    <row r="4441" spans="1:1" x14ac:dyDescent="0.4">
      <c r="A4441" t="str">
        <f>HYPERLINK("\\10.12.11.20\TFO.FAIT.Share\E01_설치프로그램\오라클클라이언트 12c\winx64_12201_database\database\stage\Queries\NtServicesQueries\10.2.0.3.0\1")</f>
        <v>\\10.12.11.20\TFO.FAIT.Share\E01_설치프로그램\오라클클라이언트 12c\winx64_12201_database\database\stage\Queries\NtServicesQueries\10.2.0.3.0\1</v>
      </c>
    </row>
    <row r="4442" spans="1:1" x14ac:dyDescent="0.4">
      <c r="A4442" t="str">
        <f>HYPERLINK("\\10.12.11.20\TFO.FAIT.Share\E01_설치프로그램\오라클클라이언트 12c\winx64_12201_database\database\stage\Queries\OCAQueries\1.0.1")</f>
        <v>\\10.12.11.20\TFO.FAIT.Share\E01_설치프로그램\오라클클라이언트 12c\winx64_12201_database\database\stage\Queries\OCAQueries\1.0.1</v>
      </c>
    </row>
    <row r="4443" spans="1:1" x14ac:dyDescent="0.4">
      <c r="A4443" t="str">
        <f>HYPERLINK("\\10.12.11.20\TFO.FAIT.Share\E01_설치프로그램\오라클클라이언트 12c\winx64_12201_database\database\stage\Queries\OCAQueries\1.0.1\1")</f>
        <v>\\10.12.11.20\TFO.FAIT.Share\E01_설치프로그램\오라클클라이언트 12c\winx64_12201_database\database\stage\Queries\OCAQueries\1.0.1\1</v>
      </c>
    </row>
    <row r="4444" spans="1:1" x14ac:dyDescent="0.4">
      <c r="A4444" t="str">
        <f>HYPERLINK("\\10.12.11.20\TFO.FAIT.Share\E01_설치프로그램\오라클클라이언트 12c\winx64_12201_database\database\stage\Queries\OraBase_Queries\1.2.1")</f>
        <v>\\10.12.11.20\TFO.FAIT.Share\E01_설치프로그램\오라클클라이언트 12c\winx64_12201_database\database\stage\Queries\OraBase_Queries\1.2.1</v>
      </c>
    </row>
    <row r="4445" spans="1:1" x14ac:dyDescent="0.4">
      <c r="A4445" t="str">
        <f>HYPERLINK("\\10.12.11.20\TFO.FAIT.Share\E01_설치프로그램\오라클클라이언트 12c\winx64_12201_database\database\stage\Queries\OraBase_Queries\1.2.1\1")</f>
        <v>\\10.12.11.20\TFO.FAIT.Share\E01_설치프로그램\오라클클라이언트 12c\winx64_12201_database\database\stage\Queries\OraBase_Queries\1.2.1\1</v>
      </c>
    </row>
    <row r="4446" spans="1:1" x14ac:dyDescent="0.4">
      <c r="A4446" t="str">
        <f>HYPERLINK("\\10.12.11.20\TFO.FAIT.Share\E01_설치프로그램\오라클클라이언트 12c\winx64_12201_database\database\stage\Queries\PrerequisiteQueries\1.1.12")</f>
        <v>\\10.12.11.20\TFO.FAIT.Share\E01_설치프로그램\오라클클라이언트 12c\winx64_12201_database\database\stage\Queries\PrerequisiteQueries\1.1.12</v>
      </c>
    </row>
    <row r="4447" spans="1:1" x14ac:dyDescent="0.4">
      <c r="A4447" t="str">
        <f>HYPERLINK("\\10.12.11.20\TFO.FAIT.Share\E01_설치프로그램\오라클클라이언트 12c\winx64_12201_database\database\stage\Queries\PrerequisiteQueries\1.1.12\1")</f>
        <v>\\10.12.11.20\TFO.FAIT.Share\E01_설치프로그램\오라클클라이언트 12c\winx64_12201_database\database\stage\Queries\PrerequisiteQueries\1.1.12\1</v>
      </c>
    </row>
    <row r="4448" spans="1:1" x14ac:dyDescent="0.4">
      <c r="A4448" t="str">
        <f>HYPERLINK("\\10.12.11.20\TFO.FAIT.Share\E01_설치프로그램\오라클클라이언트 12c\winx64_12201_database\database\stage\Queries\Protocol_Queries\1.1.4")</f>
        <v>\\10.12.11.20\TFO.FAIT.Share\E01_설치프로그램\오라클클라이언트 12c\winx64_12201_database\database\stage\Queries\Protocol_Queries\1.1.4</v>
      </c>
    </row>
    <row r="4449" spans="1:1" x14ac:dyDescent="0.4">
      <c r="A4449" t="str">
        <f>HYPERLINK("\\10.12.11.20\TFO.FAIT.Share\E01_설치프로그램\오라클클라이언트 12c\winx64_12201_database\database\stage\Queries\Protocol_Queries\1.1.4\1")</f>
        <v>\\10.12.11.20\TFO.FAIT.Share\E01_설치프로그램\오라클클라이언트 12c\winx64_12201_database\database\stage\Queries\Protocol_Queries\1.1.4\1</v>
      </c>
    </row>
    <row r="4450" spans="1:1" x14ac:dyDescent="0.4">
      <c r="A4450" t="str">
        <f>HYPERLINK("\\10.12.11.20\TFO.FAIT.Share\E01_설치프로그램\오라클클라이언트 12c\winx64_12201_database\database\stage\Queries\RepositoryQueries\3.0.0.2.17")</f>
        <v>\\10.12.11.20\TFO.FAIT.Share\E01_설치프로그램\오라클클라이언트 12c\winx64_12201_database\database\stage\Queries\RepositoryQueries\3.0.0.2.17</v>
      </c>
    </row>
    <row r="4451" spans="1:1" x14ac:dyDescent="0.4">
      <c r="A4451" t="str">
        <f>HYPERLINK("\\10.12.11.20\TFO.FAIT.Share\E01_설치프로그램\오라클클라이언트 12c\winx64_12201_database\database\stage\Queries\RepositoryQueries\3.0.0.2.17\1")</f>
        <v>\\10.12.11.20\TFO.FAIT.Share\E01_설치프로그램\오라클클라이언트 12c\winx64_12201_database\database\stage\Queries\RepositoryQueries\3.0.0.2.17\1</v>
      </c>
    </row>
    <row r="4452" spans="1:1" x14ac:dyDescent="0.4">
      <c r="A4452" t="str">
        <f>HYPERLINK("\\10.12.11.20\TFO.FAIT.Share\E01_설치프로그램\오라클클라이언트 12c\winx64_12201_database\database\stage\Queries\rgsQueries\10.1.0.3.0")</f>
        <v>\\10.12.11.20\TFO.FAIT.Share\E01_설치프로그램\오라클클라이언트 12c\winx64_12201_database\database\stage\Queries\rgsQueries\10.1.0.3.0</v>
      </c>
    </row>
    <row r="4453" spans="1:1" x14ac:dyDescent="0.4">
      <c r="A4453" t="str">
        <f>HYPERLINK("\\10.12.11.20\TFO.FAIT.Share\E01_설치프로그램\오라클클라이언트 12c\winx64_12201_database\database\stage\Queries\rgsQueries\10.1.0.3.0\1")</f>
        <v>\\10.12.11.20\TFO.FAIT.Share\E01_설치프로그램\오라클클라이언트 12c\winx64_12201_database\database\stage\Queries\rgsQueries\10.1.0.3.0\1</v>
      </c>
    </row>
    <row r="4454" spans="1:1" x14ac:dyDescent="0.4">
      <c r="A4454" t="str">
        <f>HYPERLINK("\\10.12.11.20\TFO.FAIT.Share\E01_설치프로그램\오라클클라이언트 12c\winx64_12201_database\database\stage\Queries\RunningProcessQuery\12.2.0.1.0")</f>
        <v>\\10.12.11.20\TFO.FAIT.Share\E01_설치프로그램\오라클클라이언트 12c\winx64_12201_database\database\stage\Queries\RunningProcessQuery\12.2.0.1.0</v>
      </c>
    </row>
    <row r="4455" spans="1:1" x14ac:dyDescent="0.4">
      <c r="A4455" t="str">
        <f>HYPERLINK("\\10.12.11.20\TFO.FAIT.Share\E01_설치프로그램\오라클클라이언트 12c\winx64_12201_database\database\stage\Queries\RunningProcessQuery\12.2.0.1.0\1")</f>
        <v>\\10.12.11.20\TFO.FAIT.Share\E01_설치프로그램\오라클클라이언트 12c\winx64_12201_database\database\stage\Queries\RunningProcessQuery\12.2.0.1.0\1</v>
      </c>
    </row>
    <row r="4456" spans="1:1" x14ac:dyDescent="0.4">
      <c r="A4456" t="str">
        <f>HYPERLINK("\\10.12.11.20\TFO.FAIT.Share\E01_설치프로그램\오라클클라이언트 12c\winx64_12201_database\database\stage\Queries\SIDQueries\1.2.7")</f>
        <v>\\10.12.11.20\TFO.FAIT.Share\E01_설치프로그램\오라클클라이언트 12c\winx64_12201_database\database\stage\Queries\SIDQueries\1.2.7</v>
      </c>
    </row>
    <row r="4457" spans="1:1" x14ac:dyDescent="0.4">
      <c r="A4457" t="str">
        <f>HYPERLINK("\\10.12.11.20\TFO.FAIT.Share\E01_설치프로그램\오라클클라이언트 12c\winx64_12201_database\database\stage\Queries\SIDQueries\1.2.7\1")</f>
        <v>\\10.12.11.20\TFO.FAIT.Share\E01_설치프로그램\오라클클라이언트 12c\winx64_12201_database\database\stage\Queries\SIDQueries\1.2.7\1</v>
      </c>
    </row>
    <row r="4458" spans="1:1" x14ac:dyDescent="0.4">
      <c r="A4458" t="str">
        <f>HYPERLINK("\\10.12.11.20\TFO.FAIT.Share\E01_설치프로그램\오라클클라이언트 12c\winx64_12201_database\database\stage\Queries\SpawnQueries\1.1.4")</f>
        <v>\\10.12.11.20\TFO.FAIT.Share\E01_설치프로그램\오라클클라이언트 12c\winx64_12201_database\database\stage\Queries\SpawnQueries\1.1.4</v>
      </c>
    </row>
    <row r="4459" spans="1:1" x14ac:dyDescent="0.4">
      <c r="A4459" t="str">
        <f>HYPERLINK("\\10.12.11.20\TFO.FAIT.Share\E01_설치프로그램\오라클클라이언트 12c\winx64_12201_database\database\stage\Queries\SpawnQueries\1.1.4\1")</f>
        <v>\\10.12.11.20\TFO.FAIT.Share\E01_설치프로그램\오라클클라이언트 12c\winx64_12201_database\database\stage\Queries\SpawnQueries\1.1.4\1</v>
      </c>
    </row>
    <row r="4460" spans="1:1" x14ac:dyDescent="0.4">
      <c r="A4460" t="str">
        <f>HYPERLINK("\\10.12.11.20\TFO.FAIT.Share\E01_설치프로그램\오라클클라이언트 12c\winx64_12201_database\database\stage\Queries\textFileQueries\2.1.0.4.0")</f>
        <v>\\10.12.11.20\TFO.FAIT.Share\E01_설치프로그램\오라클클라이언트 12c\winx64_12201_database\database\stage\Queries\textFileQueries\2.1.0.4.0</v>
      </c>
    </row>
    <row r="4461" spans="1:1" x14ac:dyDescent="0.4">
      <c r="A4461" t="str">
        <f>HYPERLINK("\\10.12.11.20\TFO.FAIT.Share\E01_설치프로그램\오라클클라이언트 12c\winx64_12201_database\database\stage\Queries\textFileQueries\2.1.0.4.0\1")</f>
        <v>\\10.12.11.20\TFO.FAIT.Share\E01_설치프로그램\오라클클라이언트 12c\winx64_12201_database\database\stage\Queries\textFileQueries\2.1.0.4.0\1</v>
      </c>
    </row>
    <row r="4462" spans="1:1" x14ac:dyDescent="0.4">
      <c r="A4462" t="str">
        <f>HYPERLINK("\\10.12.11.20\TFO.FAIT.Share\E01_설치프로그램\오라클클라이언트 12c\winx64_12201_database\database\stage\Queries\unixQueries\10.1.0.2.0")</f>
        <v>\\10.12.11.20\TFO.FAIT.Share\E01_설치프로그램\오라클클라이언트 12c\winx64_12201_database\database\stage\Queries\unixQueries\10.1.0.2.0</v>
      </c>
    </row>
    <row r="4463" spans="1:1" x14ac:dyDescent="0.4">
      <c r="A4463" t="str">
        <f>HYPERLINK("\\10.12.11.20\TFO.FAIT.Share\E01_설치프로그램\오라클클라이언트 12c\winx64_12201_database\database\stage\Queries\unixQueries\10.1.0.2.0\1")</f>
        <v>\\10.12.11.20\TFO.FAIT.Share\E01_설치프로그램\오라클클라이언트 12c\winx64_12201_database\database\stage\Queries\unixQueries\10.1.0.2.0\1</v>
      </c>
    </row>
    <row r="4464" spans="1:1" x14ac:dyDescent="0.4">
      <c r="A4464" t="str">
        <f>HYPERLINK("\\10.12.11.20\TFO.FAIT.Share\E01_설치프로그램\오라클클라이언트 12c\winx64_12201_database\database\stage\Queries\UtilQueries\12.2.0.1.0")</f>
        <v>\\10.12.11.20\TFO.FAIT.Share\E01_설치프로그램\오라클클라이언트 12c\winx64_12201_database\database\stage\Queries\UtilQueries\12.2.0.1.0</v>
      </c>
    </row>
    <row r="4465" spans="1:1" x14ac:dyDescent="0.4">
      <c r="A4465" t="str">
        <f>HYPERLINK("\\10.12.11.20\TFO.FAIT.Share\E01_설치프로그램\오라클클라이언트 12c\winx64_12201_database\database\stage\Queries\UtilQueries\12.2.0.1.0\1")</f>
        <v>\\10.12.11.20\TFO.FAIT.Share\E01_설치프로그램\오라클클라이언트 12c\winx64_12201_database\database\stage\Queries\UtilQueries\12.2.0.1.0\1</v>
      </c>
    </row>
    <row r="4466" spans="1:1" x14ac:dyDescent="0.4">
      <c r="A4466" t="str">
        <f>HYPERLINK("\\10.12.11.20\TFO.FAIT.Share\E01_설치프로그램\오라클클라이언트 12c\winx64_12201_database\database\stage\Queries\w32RegQueries\10.2.0.1.0")</f>
        <v>\\10.12.11.20\TFO.FAIT.Share\E01_설치프로그램\오라클클라이언트 12c\winx64_12201_database\database\stage\Queries\w32RegQueries\10.2.0.1.0</v>
      </c>
    </row>
    <row r="4467" spans="1:1" x14ac:dyDescent="0.4">
      <c r="A4467" t="str">
        <f>HYPERLINK("\\10.12.11.20\TFO.FAIT.Share\E01_설치프로그램\오라클클라이언트 12c\winx64_12201_database\database\stage\Queries\w32RegQueries\10.2.0.1.0\1")</f>
        <v>\\10.12.11.20\TFO.FAIT.Share\E01_설치프로그램\오라클클라이언트 12c\winx64_12201_database\database\stage\Queries\w32RegQueries\10.2.0.1.0\1</v>
      </c>
    </row>
    <row r="4468" spans="1:1" x14ac:dyDescent="0.4">
      <c r="A4468" t="str">
        <f>HYPERLINK("\\10.12.11.20\TFO.FAIT.Share\E01_설치프로그램\오라클클라이언트 12c\winx64_12201_database\database\stage\Queries\WindowsGeneralQueries\10.2.0.1.0")</f>
        <v>\\10.12.11.20\TFO.FAIT.Share\E01_설치프로그램\오라클클라이언트 12c\winx64_12201_database\database\stage\Queries\WindowsGeneralQueries\10.2.0.1.0</v>
      </c>
    </row>
    <row r="4469" spans="1:1" x14ac:dyDescent="0.4">
      <c r="A4469" t="str">
        <f>HYPERLINK("\\10.12.11.20\TFO.FAIT.Share\E01_설치프로그램\오라클클라이언트 12c\winx64_12201_database\database\stage\Queries\WindowsGeneralQueries\10.2.0.1.0\1")</f>
        <v>\\10.12.11.20\TFO.FAIT.Share\E01_설치프로그램\오라클클라이언트 12c\winx64_12201_database\database\stage\Queries\WindowsGeneralQueries\10.2.0.1.0\1</v>
      </c>
    </row>
    <row r="4470" spans="1:1" x14ac:dyDescent="0.4">
      <c r="A4470" t="str">
        <f>HYPERLINK("\\10.12.11.20\TFO.FAIT.Share\E01_설치프로그램\오라클클라이언트 12c\winx64_12201_database\database\stage\Queries\WinSetAclQuery\1.0.7")</f>
        <v>\\10.12.11.20\TFO.FAIT.Share\E01_설치프로그램\오라클클라이언트 12c\winx64_12201_database\database\stage\Queries\WinSetAclQuery\1.0.7</v>
      </c>
    </row>
    <row r="4471" spans="1:1" x14ac:dyDescent="0.4">
      <c r="A4471" t="str">
        <f>HYPERLINK("\\10.12.11.20\TFO.FAIT.Share\E01_설치프로그램\오라클클라이언트 12c\winx64_12201_database\database\stage\Queries\WinSetAclQuery\1.0.7\1")</f>
        <v>\\10.12.11.20\TFO.FAIT.Share\E01_설치프로그램\오라클클라이언트 12c\winx64_12201_database\database\stage\Queries\WinSetAclQuery\1.0.7\1</v>
      </c>
    </row>
    <row r="4472" spans="1:1" x14ac:dyDescent="0.4">
      <c r="A4472" t="str">
        <f>HYPERLINK("\\10.12.11.20\TFO.FAIT.Share\E01_설치프로그램\오라클클라이언트 12c\winx64_12201_database\database\stage\Queries\XMLFileQueries\2.1.0.4.2")</f>
        <v>\\10.12.11.20\TFO.FAIT.Share\E01_설치프로그램\오라클클라이언트 12c\winx64_12201_database\database\stage\Queries\XMLFileQueries\2.1.0.4.2</v>
      </c>
    </row>
    <row r="4473" spans="1:1" x14ac:dyDescent="0.4">
      <c r="A4473" t="str">
        <f>HYPERLINK("\\10.12.11.20\TFO.FAIT.Share\E01_설치프로그램\오라클클라이언트 12c\winx64_12201_database\database\stage\Queries\XMLFileQueries\2.1.0.4.2\1")</f>
        <v>\\10.12.11.20\TFO.FAIT.Share\E01_설치프로그램\오라클클라이언트 12c\winx64_12201_database\database\stage\Queries\XMLFileQueries\2.1.0.4.2\1</v>
      </c>
    </row>
    <row r="4474" spans="1:1" x14ac:dyDescent="0.4">
      <c r="A4474" t="str">
        <f>HYPERLINK("\\10.12.11.20\TFO.FAIT.Share\E01_설치프로그램\인프라지스틱스\새 폴더")</f>
        <v>\\10.12.11.20\TFO.FAIT.Share\E01_설치프로그램\인프라지스틱스\새 폴더</v>
      </c>
    </row>
    <row r="4475" spans="1:1" x14ac:dyDescent="0.4">
      <c r="A4475" t="str">
        <f>HYPERLINK("\\10.12.11.20\TFO.FAIT.Share\E01_설치프로그램\인프라지스틱스\새 폴더\Infragistics_20201_PlatformInstaller")</f>
        <v>\\10.12.11.20\TFO.FAIT.Share\E01_설치프로그램\인프라지스틱스\새 폴더\Infragistics_20201_PlatformInstaller</v>
      </c>
    </row>
    <row r="4476" spans="1:1" x14ac:dyDescent="0.4">
      <c r="A4476" t="str">
        <f>HYPERLINK("\\10.12.11.20\TFO.FAIT.Share\EAP 백업\20200706")</f>
        <v>\\10.12.11.20\TFO.FAIT.Share\EAP 백업\20200706</v>
      </c>
    </row>
    <row r="4477" spans="1:1" x14ac:dyDescent="0.4">
      <c r="A4477" t="str">
        <f>HYPERLINK("\\10.12.11.20\TFO.FAIT.Share\EAP 백업\20200904")</f>
        <v>\\10.12.11.20\TFO.FAIT.Share\EAP 백업\20200904</v>
      </c>
    </row>
    <row r="4478" spans="1:1" x14ac:dyDescent="0.4">
      <c r="A4478" t="str">
        <f>HYPERLINK("\\10.12.11.20\TFO.FAIT.Share\EAP 백업\20201123")</f>
        <v>\\10.12.11.20\TFO.FAIT.Share\EAP 백업\20201123</v>
      </c>
    </row>
    <row r="4479" spans="1:1" x14ac:dyDescent="0.4">
      <c r="A4479" t="str">
        <f>HYPERLINK("\\10.12.11.20\TFO.FAIT.Share\EAP 백업\20200706\EAP 1 OPC")</f>
        <v>\\10.12.11.20\TFO.FAIT.Share\EAP 백업\20200706\EAP 1 OPC</v>
      </c>
    </row>
    <row r="4480" spans="1:1" x14ac:dyDescent="0.4">
      <c r="A4480" t="str">
        <f>HYPERLINK("\\10.12.11.20\TFO.FAIT.Share\EAP 백업\20200706\EAP 1 다케비시, KEPWARE")</f>
        <v>\\10.12.11.20\TFO.FAIT.Share\EAP 백업\20200706\EAP 1 다케비시, KEPWARE</v>
      </c>
    </row>
    <row r="4481" spans="1:1" x14ac:dyDescent="0.4">
      <c r="A4481" t="str">
        <f>HYPERLINK("\\10.12.11.20\TFO.FAIT.Share\EAP 백업\20200706\EAP 2 OPC")</f>
        <v>\\10.12.11.20\TFO.FAIT.Share\EAP 백업\20200706\EAP 2 OPC</v>
      </c>
    </row>
    <row r="4482" spans="1:1" x14ac:dyDescent="0.4">
      <c r="A4482" t="str">
        <f>HYPERLINK("\\10.12.11.20\TFO.FAIT.Share\EAP 백업\20200706\EAP 2 다케비시, KEPWARE")</f>
        <v>\\10.12.11.20\TFO.FAIT.Share\EAP 백업\20200706\EAP 2 다케비시, KEPWARE</v>
      </c>
    </row>
    <row r="4483" spans="1:1" x14ac:dyDescent="0.4">
      <c r="A4483" t="str">
        <f>HYPERLINK("\\10.12.11.20\TFO.FAIT.Share\EAP 백업\20200706\EAP 3 OPC")</f>
        <v>\\10.12.11.20\TFO.FAIT.Share\EAP 백업\20200706\EAP 3 OPC</v>
      </c>
    </row>
    <row r="4484" spans="1:1" x14ac:dyDescent="0.4">
      <c r="A4484" t="str">
        <f>HYPERLINK("\\10.12.11.20\TFO.FAIT.Share\EAP 백업\20200706\EAP 3 다케비시, KEPWARE")</f>
        <v>\\10.12.11.20\TFO.FAIT.Share\EAP 백업\20200706\EAP 3 다케비시, KEPWARE</v>
      </c>
    </row>
    <row r="4485" spans="1:1" x14ac:dyDescent="0.4">
      <c r="A4485" t="str">
        <f>HYPERLINK("\\10.12.11.20\TFO.FAIT.Share\EAP 백업\20200706\EAP 1 OPC\DA")</f>
        <v>\\10.12.11.20\TFO.FAIT.Share\EAP 백업\20200706\EAP 1 OPC\DA</v>
      </c>
    </row>
    <row r="4486" spans="1:1" x14ac:dyDescent="0.4">
      <c r="A4486" t="str">
        <f>HYPERLINK("\\10.12.11.20\TFO.FAIT.Share\EAP 백업\20200706\EAP 1 OPC\UA")</f>
        <v>\\10.12.11.20\TFO.FAIT.Share\EAP 백업\20200706\EAP 1 OPC\UA</v>
      </c>
    </row>
    <row r="4487" spans="1:1" x14ac:dyDescent="0.4">
      <c r="A4487" t="str">
        <f>HYPERLINK("\\10.12.11.20\TFO.FAIT.Share\EAP 백업\20200706\EAP 1 OPC\DA\DRA")</f>
        <v>\\10.12.11.20\TFO.FAIT.Share\EAP 백업\20200706\EAP 1 OPC\DA\DRA</v>
      </c>
    </row>
    <row r="4488" spans="1:1" x14ac:dyDescent="0.4">
      <c r="A4488" t="str">
        <f>HYPERLINK("\\10.12.11.20\TFO.FAIT.Share\EAP 백업\20200706\EAP 1 OPC\DA\FUR")</f>
        <v>\\10.12.11.20\TFO.FAIT.Share\EAP 백업\20200706\EAP 1 OPC\DA\FUR</v>
      </c>
    </row>
    <row r="4489" spans="1:1" x14ac:dyDescent="0.4">
      <c r="A4489" t="str">
        <f>HYPERLINK("\\10.12.11.20\TFO.FAIT.Share\EAP 백업\20200706\EAP 1 OPC\DA\JVAD")</f>
        <v>\\10.12.11.20\TFO.FAIT.Share\EAP 백업\20200706\EAP 1 OPC\DA\JVAD</v>
      </c>
    </row>
    <row r="4490" spans="1:1" x14ac:dyDescent="0.4">
      <c r="A4490" t="str">
        <f>HYPERLINK("\\10.12.11.20\TFO.FAIT.Share\EAP 백업\20200706\EAP 1 OPC\DA\LEH")</f>
        <v>\\10.12.11.20\TFO.FAIT.Share\EAP 백업\20200706\EAP 1 OPC\DA\LEH</v>
      </c>
    </row>
    <row r="4491" spans="1:1" x14ac:dyDescent="0.4">
      <c r="A4491" t="str">
        <f>HYPERLINK("\\10.12.11.20\TFO.FAIT.Share\EAP 백업\20200706\EAP 1 OPC\DA\LVAD")</f>
        <v>\\10.12.11.20\TFO.FAIT.Share\EAP 백업\20200706\EAP 1 OPC\DA\LVAD</v>
      </c>
    </row>
    <row r="4492" spans="1:1" x14ac:dyDescent="0.4">
      <c r="A4492" t="str">
        <f>HYPERLINK("\\10.12.11.20\TFO.FAIT.Share\EAP 백업\20200706\EAP 1 OPC\DA\DRA\conf")</f>
        <v>\\10.12.11.20\TFO.FAIT.Share\EAP 백업\20200706\EAP 1 OPC\DA\DRA\conf</v>
      </c>
    </row>
    <row r="4493" spans="1:1" x14ac:dyDescent="0.4">
      <c r="A4493" t="str">
        <f>HYPERLINK("\\10.12.11.20\TFO.FAIT.Share\EAP 백업\20200706\EAP 1 OPC\DA\DRA\persist")</f>
        <v>\\10.12.11.20\TFO.FAIT.Share\EAP 백업\20200706\EAP 1 OPC\DA\DRA\persist</v>
      </c>
    </row>
    <row r="4494" spans="1:1" x14ac:dyDescent="0.4">
      <c r="A4494" t="str">
        <f>HYPERLINK("\\10.12.11.20\TFO.FAIT.Share\EAP 백업\20200706\EAP 1 OPC\DA\DRA\conf\extension")</f>
        <v>\\10.12.11.20\TFO.FAIT.Share\EAP 백업\20200706\EAP 1 OPC\DA\DRA\conf\extension</v>
      </c>
    </row>
    <row r="4495" spans="1:1" x14ac:dyDescent="0.4">
      <c r="A4495" t="str">
        <f>HYPERLINK("\\10.12.11.20\TFO.FAIT.Share\EAP 백업\20200706\EAP 1 OPC\DA\DRA\conf\opc")</f>
        <v>\\10.12.11.20\TFO.FAIT.Share\EAP 백업\20200706\EAP 1 OPC\DA\DRA\conf\opc</v>
      </c>
    </row>
    <row r="4496" spans="1:1" x14ac:dyDescent="0.4">
      <c r="A4496" t="str">
        <f>HYPERLINK("\\10.12.11.20\TFO.FAIT.Share\EAP 백업\20200706\EAP 1 OPC\DA\FUR\conf")</f>
        <v>\\10.12.11.20\TFO.FAIT.Share\EAP 백업\20200706\EAP 1 OPC\DA\FUR\conf</v>
      </c>
    </row>
    <row r="4497" spans="1:1" x14ac:dyDescent="0.4">
      <c r="A4497" t="str">
        <f>HYPERLINK("\\10.12.11.20\TFO.FAIT.Share\EAP 백업\20200706\EAP 1 OPC\DA\FUR\conf_test")</f>
        <v>\\10.12.11.20\TFO.FAIT.Share\EAP 백업\20200706\EAP 1 OPC\DA\FUR\conf_test</v>
      </c>
    </row>
    <row r="4498" spans="1:1" x14ac:dyDescent="0.4">
      <c r="A4498" t="str">
        <f>HYPERLINK("\\10.12.11.20\TFO.FAIT.Share\EAP 백업\20200706\EAP 1 OPC\DA\FUR\logs_test")</f>
        <v>\\10.12.11.20\TFO.FAIT.Share\EAP 백업\20200706\EAP 1 OPC\DA\FUR\logs_test</v>
      </c>
    </row>
    <row r="4499" spans="1:1" x14ac:dyDescent="0.4">
      <c r="A4499" t="str">
        <f>HYPERLINK("\\10.12.11.20\TFO.FAIT.Share\EAP 백업\20200706\EAP 1 OPC\DA\FUR\persist")</f>
        <v>\\10.12.11.20\TFO.FAIT.Share\EAP 백업\20200706\EAP 1 OPC\DA\FUR\persist</v>
      </c>
    </row>
    <row r="4500" spans="1:1" x14ac:dyDescent="0.4">
      <c r="A4500" t="str">
        <f>HYPERLINK("\\10.12.11.20\TFO.FAIT.Share\EAP 백업\20200706\EAP 1 OPC\DA\FUR\persist_test")</f>
        <v>\\10.12.11.20\TFO.FAIT.Share\EAP 백업\20200706\EAP 1 OPC\DA\FUR\persist_test</v>
      </c>
    </row>
    <row r="4501" spans="1:1" x14ac:dyDescent="0.4">
      <c r="A4501" t="str">
        <f>HYPERLINK("\\10.12.11.20\TFO.FAIT.Share\EAP 백업\20200706\EAP 1 OPC\DA\FUR\conf\extension")</f>
        <v>\\10.12.11.20\TFO.FAIT.Share\EAP 백업\20200706\EAP 1 OPC\DA\FUR\conf\extension</v>
      </c>
    </row>
    <row r="4502" spans="1:1" x14ac:dyDescent="0.4">
      <c r="A4502" t="str">
        <f>HYPERLINK("\\10.12.11.20\TFO.FAIT.Share\EAP 백업\20200706\EAP 1 OPC\DA\FUR\conf\opc")</f>
        <v>\\10.12.11.20\TFO.FAIT.Share\EAP 백업\20200706\EAP 1 OPC\DA\FUR\conf\opc</v>
      </c>
    </row>
    <row r="4503" spans="1:1" x14ac:dyDescent="0.4">
      <c r="A4503" t="str">
        <f>HYPERLINK("\\10.12.11.20\TFO.FAIT.Share\EAP 백업\20200706\EAP 1 OPC\DA\FUR\conf_test\extension")</f>
        <v>\\10.12.11.20\TFO.FAIT.Share\EAP 백업\20200706\EAP 1 OPC\DA\FUR\conf_test\extension</v>
      </c>
    </row>
    <row r="4504" spans="1:1" x14ac:dyDescent="0.4">
      <c r="A4504" t="str">
        <f>HYPERLINK("\\10.12.11.20\TFO.FAIT.Share\EAP 백업\20200706\EAP 1 OPC\DA\FUR\conf_test\opc")</f>
        <v>\\10.12.11.20\TFO.FAIT.Share\EAP 백업\20200706\EAP 1 OPC\DA\FUR\conf_test\opc</v>
      </c>
    </row>
    <row r="4505" spans="1:1" x14ac:dyDescent="0.4">
      <c r="A4505" t="str">
        <f>HYPERLINK("\\10.12.11.20\TFO.FAIT.Share\EAP 백업\20200706\EAP 1 OPC\DA\JVAD\backup")</f>
        <v>\\10.12.11.20\TFO.FAIT.Share\EAP 백업\20200706\EAP 1 OPC\DA\JVAD\backup</v>
      </c>
    </row>
    <row r="4506" spans="1:1" x14ac:dyDescent="0.4">
      <c r="A4506" t="str">
        <f>HYPERLINK("\\10.12.11.20\TFO.FAIT.Share\EAP 백업\20200706\EAP 1 OPC\DA\JVAD\conf")</f>
        <v>\\10.12.11.20\TFO.FAIT.Share\EAP 백업\20200706\EAP 1 OPC\DA\JVAD\conf</v>
      </c>
    </row>
    <row r="4507" spans="1:1" x14ac:dyDescent="0.4">
      <c r="A4507" t="str">
        <f>HYPERLINK("\\10.12.11.20\TFO.FAIT.Share\EAP 백업\20200706\EAP 1 OPC\DA\JVAD\persist")</f>
        <v>\\10.12.11.20\TFO.FAIT.Share\EAP 백업\20200706\EAP 1 OPC\DA\JVAD\persist</v>
      </c>
    </row>
    <row r="4508" spans="1:1" x14ac:dyDescent="0.4">
      <c r="A4508" t="str">
        <f>HYPERLINK("\\10.12.11.20\TFO.FAIT.Share\EAP 백업\20200706\EAP 1 OPC\DA\JVAD\persist-test")</f>
        <v>\\10.12.11.20\TFO.FAIT.Share\EAP 백업\20200706\EAP 1 OPC\DA\JVAD\persist-test</v>
      </c>
    </row>
    <row r="4509" spans="1:1" x14ac:dyDescent="0.4">
      <c r="A4509" t="str">
        <f>HYPERLINK("\\10.12.11.20\TFO.FAIT.Share\EAP 백업\20200706\EAP 1 OPC\DA\JVAD\conf\extension")</f>
        <v>\\10.12.11.20\TFO.FAIT.Share\EAP 백업\20200706\EAP 1 OPC\DA\JVAD\conf\extension</v>
      </c>
    </row>
    <row r="4510" spans="1:1" x14ac:dyDescent="0.4">
      <c r="A4510" t="str">
        <f>HYPERLINK("\\10.12.11.20\TFO.FAIT.Share\EAP 백업\20200706\EAP 1 OPC\DA\JVAD\conf\opc")</f>
        <v>\\10.12.11.20\TFO.FAIT.Share\EAP 백업\20200706\EAP 1 OPC\DA\JVAD\conf\opc</v>
      </c>
    </row>
    <row r="4511" spans="1:1" x14ac:dyDescent="0.4">
      <c r="A4511" t="str">
        <f>HYPERLINK("\\10.12.11.20\TFO.FAIT.Share\EAP 백업\20200706\EAP 1 OPC\DA\JVAD\conf\to-deploy")</f>
        <v>\\10.12.11.20\TFO.FAIT.Share\EAP 백업\20200706\EAP 1 OPC\DA\JVAD\conf\to-deploy</v>
      </c>
    </row>
    <row r="4512" spans="1:1" x14ac:dyDescent="0.4">
      <c r="A4512" t="str">
        <f>HYPERLINK("\\10.12.11.20\TFO.FAIT.Share\EAP 백업\20200706\EAP 1 OPC\DA\LEH\backup")</f>
        <v>\\10.12.11.20\TFO.FAIT.Share\EAP 백업\20200706\EAP 1 OPC\DA\LEH\backup</v>
      </c>
    </row>
    <row r="4513" spans="1:1" x14ac:dyDescent="0.4">
      <c r="A4513" t="str">
        <f>HYPERLINK("\\10.12.11.20\TFO.FAIT.Share\EAP 백업\20200706\EAP 1 OPC\DA\LEH\conf")</f>
        <v>\\10.12.11.20\TFO.FAIT.Share\EAP 백업\20200706\EAP 1 OPC\DA\LEH\conf</v>
      </c>
    </row>
    <row r="4514" spans="1:1" x14ac:dyDescent="0.4">
      <c r="A4514" t="str">
        <f>HYPERLINK("\\10.12.11.20\TFO.FAIT.Share\EAP 백업\20200706\EAP 1 OPC\DA\LEH\persist")</f>
        <v>\\10.12.11.20\TFO.FAIT.Share\EAP 백업\20200706\EAP 1 OPC\DA\LEH\persist</v>
      </c>
    </row>
    <row r="4515" spans="1:1" x14ac:dyDescent="0.4">
      <c r="A4515" t="str">
        <f>HYPERLINK("\\10.12.11.20\TFO.FAIT.Share\EAP 백업\20200706\EAP 1 OPC\DA\LEH\conf\extension")</f>
        <v>\\10.12.11.20\TFO.FAIT.Share\EAP 백업\20200706\EAP 1 OPC\DA\LEH\conf\extension</v>
      </c>
    </row>
    <row r="4516" spans="1:1" x14ac:dyDescent="0.4">
      <c r="A4516" t="str">
        <f>HYPERLINK("\\10.12.11.20\TFO.FAIT.Share\EAP 백업\20200706\EAP 1 OPC\DA\LEH\conf\opc")</f>
        <v>\\10.12.11.20\TFO.FAIT.Share\EAP 백업\20200706\EAP 1 OPC\DA\LEH\conf\opc</v>
      </c>
    </row>
    <row r="4517" spans="1:1" x14ac:dyDescent="0.4">
      <c r="A4517" t="str">
        <f>HYPERLINK("\\10.12.11.20\TFO.FAIT.Share\EAP 백업\20200706\EAP 1 OPC\DA\LVAD\backup")</f>
        <v>\\10.12.11.20\TFO.FAIT.Share\EAP 백업\20200706\EAP 1 OPC\DA\LVAD\backup</v>
      </c>
    </row>
    <row r="4518" spans="1:1" x14ac:dyDescent="0.4">
      <c r="A4518" t="str">
        <f>HYPERLINK("\\10.12.11.20\TFO.FAIT.Share\EAP 백업\20200706\EAP 1 OPC\DA\LVAD\conf")</f>
        <v>\\10.12.11.20\TFO.FAIT.Share\EAP 백업\20200706\EAP 1 OPC\DA\LVAD\conf</v>
      </c>
    </row>
    <row r="4519" spans="1:1" x14ac:dyDescent="0.4">
      <c r="A4519" t="str">
        <f>HYPERLINK("\\10.12.11.20\TFO.FAIT.Share\EAP 백업\20200706\EAP 1 OPC\DA\LVAD\conf_test")</f>
        <v>\\10.12.11.20\TFO.FAIT.Share\EAP 백업\20200706\EAP 1 OPC\DA\LVAD\conf_test</v>
      </c>
    </row>
    <row r="4520" spans="1:1" x14ac:dyDescent="0.4">
      <c r="A4520" t="str">
        <f>HYPERLINK("\\10.12.11.20\TFO.FAIT.Share\EAP 백업\20200706\EAP 1 OPC\DA\LVAD\persist")</f>
        <v>\\10.12.11.20\TFO.FAIT.Share\EAP 백업\20200706\EAP 1 OPC\DA\LVAD\persist</v>
      </c>
    </row>
    <row r="4521" spans="1:1" x14ac:dyDescent="0.4">
      <c r="A4521" t="str">
        <f>HYPERLINK("\\10.12.11.20\TFO.FAIT.Share\EAP 백업\20200706\EAP 1 OPC\DA\LVAD\persist_test")</f>
        <v>\\10.12.11.20\TFO.FAIT.Share\EAP 백업\20200706\EAP 1 OPC\DA\LVAD\persist_test</v>
      </c>
    </row>
    <row r="4522" spans="1:1" x14ac:dyDescent="0.4">
      <c r="A4522" t="str">
        <f>HYPERLINK("\\10.12.11.20\TFO.FAIT.Share\EAP 백업\20200706\EAP 1 OPC\DA\LVAD\pertist_test")</f>
        <v>\\10.12.11.20\TFO.FAIT.Share\EAP 백업\20200706\EAP 1 OPC\DA\LVAD\pertist_test</v>
      </c>
    </row>
    <row r="4523" spans="1:1" x14ac:dyDescent="0.4">
      <c r="A4523" t="str">
        <f>HYPERLINK("\\10.12.11.20\TFO.FAIT.Share\EAP 백업\20200706\EAP 1 OPC\DA\LVAD\conf\extension")</f>
        <v>\\10.12.11.20\TFO.FAIT.Share\EAP 백업\20200706\EAP 1 OPC\DA\LVAD\conf\extension</v>
      </c>
    </row>
    <row r="4524" spans="1:1" x14ac:dyDescent="0.4">
      <c r="A4524" t="str">
        <f>HYPERLINK("\\10.12.11.20\TFO.FAIT.Share\EAP 백업\20200706\EAP 1 OPC\DA\LVAD\conf\opc")</f>
        <v>\\10.12.11.20\TFO.FAIT.Share\EAP 백업\20200706\EAP 1 OPC\DA\LVAD\conf\opc</v>
      </c>
    </row>
    <row r="4525" spans="1:1" x14ac:dyDescent="0.4">
      <c r="A4525" t="str">
        <f>HYPERLINK("\\10.12.11.20\TFO.FAIT.Share\EAP 백업\20200706\EAP 1 OPC\DA\LVAD\conf_test\extension")</f>
        <v>\\10.12.11.20\TFO.FAIT.Share\EAP 백업\20200706\EAP 1 OPC\DA\LVAD\conf_test\extension</v>
      </c>
    </row>
    <row r="4526" spans="1:1" x14ac:dyDescent="0.4">
      <c r="A4526" t="str">
        <f>HYPERLINK("\\10.12.11.20\TFO.FAIT.Share\EAP 백업\20200706\EAP 1 OPC\DA\LVAD\conf_test\opc")</f>
        <v>\\10.12.11.20\TFO.FAIT.Share\EAP 백업\20200706\EAP 1 OPC\DA\LVAD\conf_test\opc</v>
      </c>
    </row>
    <row r="4527" spans="1:1" x14ac:dyDescent="0.4">
      <c r="A4527" t="str">
        <f>HYPERLINK("\\10.12.11.20\TFO.FAIT.Share\EAP 백업\20200706\EAP 1 OPC\UA\TDRAWING")</f>
        <v>\\10.12.11.20\TFO.FAIT.Share\EAP 백업\20200706\EAP 1 OPC\UA\TDRAWING</v>
      </c>
    </row>
    <row r="4528" spans="1:1" x14ac:dyDescent="0.4">
      <c r="A4528" t="str">
        <f>HYPERLINK("\\10.12.11.20\TFO.FAIT.Share\EAP 백업\20200706\EAP 1 OPC\UA\TREWINDER")</f>
        <v>\\10.12.11.20\TFO.FAIT.Share\EAP 백업\20200706\EAP 1 OPC\UA\TREWINDER</v>
      </c>
    </row>
    <row r="4529" spans="1:1" x14ac:dyDescent="0.4">
      <c r="A4529" t="str">
        <f>HYPERLINK("\\10.12.11.20\TFO.FAIT.Share\EAP 백업\20200706\EAP 1 OPC\UA\TDRAWING\conf")</f>
        <v>\\10.12.11.20\TFO.FAIT.Share\EAP 백업\20200706\EAP 1 OPC\UA\TDRAWING\conf</v>
      </c>
    </row>
    <row r="4530" spans="1:1" x14ac:dyDescent="0.4">
      <c r="A4530" t="str">
        <f>HYPERLINK("\\10.12.11.20\TFO.FAIT.Share\EAP 백업\20200706\EAP 1 OPC\UA\TDRAWING\persist")</f>
        <v>\\10.12.11.20\TFO.FAIT.Share\EAP 백업\20200706\EAP 1 OPC\UA\TDRAWING\persist</v>
      </c>
    </row>
    <row r="4531" spans="1:1" x14ac:dyDescent="0.4">
      <c r="A4531" t="str">
        <f>HYPERLINK("\\10.12.11.20\TFO.FAIT.Share\EAP 백업\20200706\EAP 1 OPC\UA\TDRAWING\conf\extension")</f>
        <v>\\10.12.11.20\TFO.FAIT.Share\EAP 백업\20200706\EAP 1 OPC\UA\TDRAWING\conf\extension</v>
      </c>
    </row>
    <row r="4532" spans="1:1" x14ac:dyDescent="0.4">
      <c r="A4532" t="str">
        <f>HYPERLINK("\\10.12.11.20\TFO.FAIT.Share\EAP 백업\20200706\EAP 1 OPC\UA\TDRAWING\conf\opc")</f>
        <v>\\10.12.11.20\TFO.FAIT.Share\EAP 백업\20200706\EAP 1 OPC\UA\TDRAWING\conf\opc</v>
      </c>
    </row>
    <row r="4533" spans="1:1" x14ac:dyDescent="0.4">
      <c r="A4533" t="str">
        <f>HYPERLINK("\\10.12.11.20\TFO.FAIT.Share\EAP 백업\20200706\EAP 2 OPC\DA")</f>
        <v>\\10.12.11.20\TFO.FAIT.Share\EAP 백업\20200706\EAP 2 OPC\DA</v>
      </c>
    </row>
    <row r="4534" spans="1:1" x14ac:dyDescent="0.4">
      <c r="A4534" t="str">
        <f>HYPERLINK("\\10.12.11.20\TFO.FAIT.Share\EAP 백업\20200706\EAP 2 OPC\DA\DRA")</f>
        <v>\\10.12.11.20\TFO.FAIT.Share\EAP 백업\20200706\EAP 2 OPC\DA\DRA</v>
      </c>
    </row>
    <row r="4535" spans="1:1" x14ac:dyDescent="0.4">
      <c r="A4535" t="str">
        <f>HYPERLINK("\\10.12.11.20\TFO.FAIT.Share\EAP 백업\20200706\EAP 2 OPC\DA\FUR")</f>
        <v>\\10.12.11.20\TFO.FAIT.Share\EAP 백업\20200706\EAP 2 OPC\DA\FUR</v>
      </c>
    </row>
    <row r="4536" spans="1:1" x14ac:dyDescent="0.4">
      <c r="A4536" t="str">
        <f>HYPERLINK("\\10.12.11.20\TFO.FAIT.Share\EAP 백업\20200706\EAP 2 OPC\DA\JVAD")</f>
        <v>\\10.12.11.20\TFO.FAIT.Share\EAP 백업\20200706\EAP 2 OPC\DA\JVAD</v>
      </c>
    </row>
    <row r="4537" spans="1:1" x14ac:dyDescent="0.4">
      <c r="A4537" t="str">
        <f>HYPERLINK("\\10.12.11.20\TFO.FAIT.Share\EAP 백업\20200706\EAP 2 OPC\DA\LEH")</f>
        <v>\\10.12.11.20\TFO.FAIT.Share\EAP 백업\20200706\EAP 2 OPC\DA\LEH</v>
      </c>
    </row>
    <row r="4538" spans="1:1" x14ac:dyDescent="0.4">
      <c r="A4538" t="str">
        <f>HYPERLINK("\\10.12.11.20\TFO.FAIT.Share\EAP 백업\20200706\EAP 2 OPC\DA\LVAD")</f>
        <v>\\10.12.11.20\TFO.FAIT.Share\EAP 백업\20200706\EAP 2 OPC\DA\LVAD</v>
      </c>
    </row>
    <row r="4539" spans="1:1" x14ac:dyDescent="0.4">
      <c r="A4539" t="str">
        <f>HYPERLINK("\\10.12.11.20\TFO.FAIT.Share\EAP 백업\20200706\EAP 2 OPC\DA\DRA\conf")</f>
        <v>\\10.12.11.20\TFO.FAIT.Share\EAP 백업\20200706\EAP 2 OPC\DA\DRA\conf</v>
      </c>
    </row>
    <row r="4540" spans="1:1" x14ac:dyDescent="0.4">
      <c r="A4540" t="str">
        <f>HYPERLINK("\\10.12.11.20\TFO.FAIT.Share\EAP 백업\20200706\EAP 2 OPC\DA\DRA\persist")</f>
        <v>\\10.12.11.20\TFO.FAIT.Share\EAP 백업\20200706\EAP 2 OPC\DA\DRA\persist</v>
      </c>
    </row>
    <row r="4541" spans="1:1" x14ac:dyDescent="0.4">
      <c r="A4541" t="str">
        <f>HYPERLINK("\\10.12.11.20\TFO.FAIT.Share\EAP 백업\20200706\EAP 2 OPC\DA\DRA\conf\extension")</f>
        <v>\\10.12.11.20\TFO.FAIT.Share\EAP 백업\20200706\EAP 2 OPC\DA\DRA\conf\extension</v>
      </c>
    </row>
    <row r="4542" spans="1:1" x14ac:dyDescent="0.4">
      <c r="A4542" t="str">
        <f>HYPERLINK("\\10.12.11.20\TFO.FAIT.Share\EAP 백업\20200706\EAP 2 OPC\DA\DRA\conf\opc")</f>
        <v>\\10.12.11.20\TFO.FAIT.Share\EAP 백업\20200706\EAP 2 OPC\DA\DRA\conf\opc</v>
      </c>
    </row>
    <row r="4543" spans="1:1" x14ac:dyDescent="0.4">
      <c r="A4543" t="str">
        <f>HYPERLINK("\\10.12.11.20\TFO.FAIT.Share\EAP 백업\20200706\EAP 2 OPC\DA\FUR\conf")</f>
        <v>\\10.12.11.20\TFO.FAIT.Share\EAP 백업\20200706\EAP 2 OPC\DA\FUR\conf</v>
      </c>
    </row>
    <row r="4544" spans="1:1" x14ac:dyDescent="0.4">
      <c r="A4544" t="str">
        <f>HYPERLINK("\\10.12.11.20\TFO.FAIT.Share\EAP 백업\20200706\EAP 2 OPC\DA\FUR\persist")</f>
        <v>\\10.12.11.20\TFO.FAIT.Share\EAP 백업\20200706\EAP 2 OPC\DA\FUR\persist</v>
      </c>
    </row>
    <row r="4545" spans="1:1" x14ac:dyDescent="0.4">
      <c r="A4545" t="str">
        <f>HYPERLINK("\\10.12.11.20\TFO.FAIT.Share\EAP 백업\20200706\EAP 2 OPC\DA\FUR\conf\extension")</f>
        <v>\\10.12.11.20\TFO.FAIT.Share\EAP 백업\20200706\EAP 2 OPC\DA\FUR\conf\extension</v>
      </c>
    </row>
    <row r="4546" spans="1:1" x14ac:dyDescent="0.4">
      <c r="A4546" t="str">
        <f>HYPERLINK("\\10.12.11.20\TFO.FAIT.Share\EAP 백업\20200706\EAP 2 OPC\DA\FUR\conf\opc")</f>
        <v>\\10.12.11.20\TFO.FAIT.Share\EAP 백업\20200706\EAP 2 OPC\DA\FUR\conf\opc</v>
      </c>
    </row>
    <row r="4547" spans="1:1" x14ac:dyDescent="0.4">
      <c r="A4547" t="str">
        <f>HYPERLINK("\\10.12.11.20\TFO.FAIT.Share\EAP 백업\20200706\EAP 2 OPC\DA\JVAD\backup")</f>
        <v>\\10.12.11.20\TFO.FAIT.Share\EAP 백업\20200706\EAP 2 OPC\DA\JVAD\backup</v>
      </c>
    </row>
    <row r="4548" spans="1:1" x14ac:dyDescent="0.4">
      <c r="A4548" t="str">
        <f>HYPERLINK("\\10.12.11.20\TFO.FAIT.Share\EAP 백업\20200706\EAP 2 OPC\DA\JVAD\conf")</f>
        <v>\\10.12.11.20\TFO.FAIT.Share\EAP 백업\20200706\EAP 2 OPC\DA\JVAD\conf</v>
      </c>
    </row>
    <row r="4549" spans="1:1" x14ac:dyDescent="0.4">
      <c r="A4549" t="str">
        <f>HYPERLINK("\\10.12.11.20\TFO.FAIT.Share\EAP 백업\20200706\EAP 2 OPC\DA\JVAD\persist")</f>
        <v>\\10.12.11.20\TFO.FAIT.Share\EAP 백업\20200706\EAP 2 OPC\DA\JVAD\persist</v>
      </c>
    </row>
    <row r="4550" spans="1:1" x14ac:dyDescent="0.4">
      <c r="A4550" t="str">
        <f>HYPERLINK("\\10.12.11.20\TFO.FAIT.Share\EAP 백업\20200706\EAP 2 OPC\DA\JVAD\conf\extension")</f>
        <v>\\10.12.11.20\TFO.FAIT.Share\EAP 백업\20200706\EAP 2 OPC\DA\JVAD\conf\extension</v>
      </c>
    </row>
    <row r="4551" spans="1:1" x14ac:dyDescent="0.4">
      <c r="A4551" t="str">
        <f>HYPERLINK("\\10.12.11.20\TFO.FAIT.Share\EAP 백업\20200706\EAP 2 OPC\DA\JVAD\conf\opc")</f>
        <v>\\10.12.11.20\TFO.FAIT.Share\EAP 백업\20200706\EAP 2 OPC\DA\JVAD\conf\opc</v>
      </c>
    </row>
    <row r="4552" spans="1:1" x14ac:dyDescent="0.4">
      <c r="A4552" t="str">
        <f>HYPERLINK("\\10.12.11.20\TFO.FAIT.Share\EAP 백업\20200706\EAP 2 OPC\DA\LEH\conf")</f>
        <v>\\10.12.11.20\TFO.FAIT.Share\EAP 백업\20200706\EAP 2 OPC\DA\LEH\conf</v>
      </c>
    </row>
    <row r="4553" spans="1:1" x14ac:dyDescent="0.4">
      <c r="A4553" t="str">
        <f>HYPERLINK("\\10.12.11.20\TFO.FAIT.Share\EAP 백업\20200706\EAP 2 OPC\DA\LEH\persist")</f>
        <v>\\10.12.11.20\TFO.FAIT.Share\EAP 백업\20200706\EAP 2 OPC\DA\LEH\persist</v>
      </c>
    </row>
    <row r="4554" spans="1:1" x14ac:dyDescent="0.4">
      <c r="A4554" t="str">
        <f>HYPERLINK("\\10.12.11.20\TFO.FAIT.Share\EAP 백업\20200706\EAP 2 OPC\DA\LEH\conf\extension")</f>
        <v>\\10.12.11.20\TFO.FAIT.Share\EAP 백업\20200706\EAP 2 OPC\DA\LEH\conf\extension</v>
      </c>
    </row>
    <row r="4555" spans="1:1" x14ac:dyDescent="0.4">
      <c r="A4555" t="str">
        <f>HYPERLINK("\\10.12.11.20\TFO.FAIT.Share\EAP 백업\20200706\EAP 2 OPC\DA\LEH\conf\opc")</f>
        <v>\\10.12.11.20\TFO.FAIT.Share\EAP 백업\20200706\EAP 2 OPC\DA\LEH\conf\opc</v>
      </c>
    </row>
    <row r="4556" spans="1:1" x14ac:dyDescent="0.4">
      <c r="A4556" t="str">
        <f>HYPERLINK("\\10.12.11.20\TFO.FAIT.Share\EAP 백업\20200706\EAP 2 OPC\DA\LVAD\backup")</f>
        <v>\\10.12.11.20\TFO.FAIT.Share\EAP 백업\20200706\EAP 2 OPC\DA\LVAD\backup</v>
      </c>
    </row>
    <row r="4557" spans="1:1" x14ac:dyDescent="0.4">
      <c r="A4557" t="str">
        <f>HYPERLINK("\\10.12.11.20\TFO.FAIT.Share\EAP 백업\20200706\EAP 2 OPC\DA\LVAD\conf")</f>
        <v>\\10.12.11.20\TFO.FAIT.Share\EAP 백업\20200706\EAP 2 OPC\DA\LVAD\conf</v>
      </c>
    </row>
    <row r="4558" spans="1:1" x14ac:dyDescent="0.4">
      <c r="A4558" t="str">
        <f>HYPERLINK("\\10.12.11.20\TFO.FAIT.Share\EAP 백업\20200706\EAP 2 OPC\DA\LVAD\conf_test")</f>
        <v>\\10.12.11.20\TFO.FAIT.Share\EAP 백업\20200706\EAP 2 OPC\DA\LVAD\conf_test</v>
      </c>
    </row>
    <row r="4559" spans="1:1" x14ac:dyDescent="0.4">
      <c r="A4559" t="str">
        <f>HYPERLINK("\\10.12.11.20\TFO.FAIT.Share\EAP 백업\20200706\EAP 2 OPC\DA\LVAD\persist")</f>
        <v>\\10.12.11.20\TFO.FAIT.Share\EAP 백업\20200706\EAP 2 OPC\DA\LVAD\persist</v>
      </c>
    </row>
    <row r="4560" spans="1:1" x14ac:dyDescent="0.4">
      <c r="A4560" t="str">
        <f>HYPERLINK("\\10.12.11.20\TFO.FAIT.Share\EAP 백업\20200706\EAP 2 OPC\DA\LVAD\persist_test")</f>
        <v>\\10.12.11.20\TFO.FAIT.Share\EAP 백업\20200706\EAP 2 OPC\DA\LVAD\persist_test</v>
      </c>
    </row>
    <row r="4561" spans="1:1" x14ac:dyDescent="0.4">
      <c r="A4561" t="str">
        <f>HYPERLINK("\\10.12.11.20\TFO.FAIT.Share\EAP 백업\20200706\EAP 2 OPC\DA\LVAD\conf\extension")</f>
        <v>\\10.12.11.20\TFO.FAIT.Share\EAP 백업\20200706\EAP 2 OPC\DA\LVAD\conf\extension</v>
      </c>
    </row>
    <row r="4562" spans="1:1" x14ac:dyDescent="0.4">
      <c r="A4562" t="str">
        <f>HYPERLINK("\\10.12.11.20\TFO.FAIT.Share\EAP 백업\20200706\EAP 2 OPC\DA\LVAD\conf\opc")</f>
        <v>\\10.12.11.20\TFO.FAIT.Share\EAP 백업\20200706\EAP 2 OPC\DA\LVAD\conf\opc</v>
      </c>
    </row>
    <row r="4563" spans="1:1" x14ac:dyDescent="0.4">
      <c r="A4563" t="str">
        <f>HYPERLINK("\\10.12.11.20\TFO.FAIT.Share\EAP 백업\20200706\EAP 2 OPC\DA\LVAD\conf_test\extension")</f>
        <v>\\10.12.11.20\TFO.FAIT.Share\EAP 백업\20200706\EAP 2 OPC\DA\LVAD\conf_test\extension</v>
      </c>
    </row>
    <row r="4564" spans="1:1" x14ac:dyDescent="0.4">
      <c r="A4564" t="str">
        <f>HYPERLINK("\\10.12.11.20\TFO.FAIT.Share\EAP 백업\20200706\EAP 2 OPC\DA\LVAD\conf_test\opc")</f>
        <v>\\10.12.11.20\TFO.FAIT.Share\EAP 백업\20200706\EAP 2 OPC\DA\LVAD\conf_test\opc</v>
      </c>
    </row>
    <row r="4565" spans="1:1" x14ac:dyDescent="0.4">
      <c r="A4565" t="str">
        <f>HYPERLINK("\\10.12.11.20\TFO.FAIT.Share\EAP 백업\20200706\EAP 3 OPC\UA")</f>
        <v>\\10.12.11.20\TFO.FAIT.Share\EAP 백업\20200706\EAP 3 OPC\UA</v>
      </c>
    </row>
    <row r="4566" spans="1:1" x14ac:dyDescent="0.4">
      <c r="A4566" t="str">
        <f>HYPERLINK("\\10.12.11.20\TFO.FAIT.Share\EAP 백업\20200706\EAP 3 OPC\UA\MREWINDER")</f>
        <v>\\10.12.11.20\TFO.FAIT.Share\EAP 백업\20200706\EAP 3 OPC\UA\MREWINDER</v>
      </c>
    </row>
    <row r="4567" spans="1:1" x14ac:dyDescent="0.4">
      <c r="A4567" t="str">
        <f>HYPERLINK("\\10.12.11.20\TFO.FAIT.Share\EAP 백업\20200706\EAP 3 OPC\UA\NDRAW")</f>
        <v>\\10.12.11.20\TFO.FAIT.Share\EAP 백업\20200706\EAP 3 OPC\UA\NDRAW</v>
      </c>
    </row>
    <row r="4568" spans="1:1" x14ac:dyDescent="0.4">
      <c r="A4568" t="str">
        <f>HYPERLINK("\\10.12.11.20\TFO.FAIT.Share\EAP 백업\20200706\EAP 3 OPC\UA\OVD")</f>
        <v>\\10.12.11.20\TFO.FAIT.Share\EAP 백업\20200706\EAP 3 OPC\UA\OVD</v>
      </c>
    </row>
    <row r="4569" spans="1:1" x14ac:dyDescent="0.4">
      <c r="A4569" t="str">
        <f>HYPERLINK("\\10.12.11.20\TFO.FAIT.Share\EAP 백업\20200706\EAP 3 OPC\UA\WYREW")</f>
        <v>\\10.12.11.20\TFO.FAIT.Share\EAP 백업\20200706\EAP 3 OPC\UA\WYREW</v>
      </c>
    </row>
    <row r="4570" spans="1:1" x14ac:dyDescent="0.4">
      <c r="A4570" t="str">
        <f>HYPERLINK("\\10.12.11.20\TFO.FAIT.Share\EAP 백업\20200706\EAP 3 OPC\UA\MREWINDER\backup")</f>
        <v>\\10.12.11.20\TFO.FAIT.Share\EAP 백업\20200706\EAP 3 OPC\UA\MREWINDER\backup</v>
      </c>
    </row>
    <row r="4571" spans="1:1" x14ac:dyDescent="0.4">
      <c r="A4571" t="str">
        <f>HYPERLINK("\\10.12.11.20\TFO.FAIT.Share\EAP 백업\20200706\EAP 3 OPC\UA\MREWINDER\conf")</f>
        <v>\\10.12.11.20\TFO.FAIT.Share\EAP 백업\20200706\EAP 3 OPC\UA\MREWINDER\conf</v>
      </c>
    </row>
    <row r="4572" spans="1:1" x14ac:dyDescent="0.4">
      <c r="A4572" t="str">
        <f>HYPERLINK("\\10.12.11.20\TFO.FAIT.Share\EAP 백업\20200706\EAP 3 OPC\UA\MREWINDER\persist")</f>
        <v>\\10.12.11.20\TFO.FAIT.Share\EAP 백업\20200706\EAP 3 OPC\UA\MREWINDER\persist</v>
      </c>
    </row>
    <row r="4573" spans="1:1" x14ac:dyDescent="0.4">
      <c r="A4573" t="str">
        <f>HYPERLINK("\\10.12.11.20\TFO.FAIT.Share\EAP 백업\20200706\EAP 3 OPC\UA\MREWINDER\conf\extension")</f>
        <v>\\10.12.11.20\TFO.FAIT.Share\EAP 백업\20200706\EAP 3 OPC\UA\MREWINDER\conf\extension</v>
      </c>
    </row>
    <row r="4574" spans="1:1" x14ac:dyDescent="0.4">
      <c r="A4574" t="str">
        <f>HYPERLINK("\\10.12.11.20\TFO.FAIT.Share\EAP 백업\20200706\EAP 3 OPC\UA\MREWINDER\conf\opc")</f>
        <v>\\10.12.11.20\TFO.FAIT.Share\EAP 백업\20200706\EAP 3 OPC\UA\MREWINDER\conf\opc</v>
      </c>
    </row>
    <row r="4575" spans="1:1" x14ac:dyDescent="0.4">
      <c r="A4575" t="str">
        <f>HYPERLINK("\\10.12.11.20\TFO.FAIT.Share\EAP 백업\20200706\EAP 3 OPC\UA\NDRAW\backup")</f>
        <v>\\10.12.11.20\TFO.FAIT.Share\EAP 백업\20200706\EAP 3 OPC\UA\NDRAW\backup</v>
      </c>
    </row>
    <row r="4576" spans="1:1" x14ac:dyDescent="0.4">
      <c r="A4576" t="str">
        <f>HYPERLINK("\\10.12.11.20\TFO.FAIT.Share\EAP 백업\20200706\EAP 3 OPC\UA\NDRAW\conf")</f>
        <v>\\10.12.11.20\TFO.FAIT.Share\EAP 백업\20200706\EAP 3 OPC\UA\NDRAW\conf</v>
      </c>
    </row>
    <row r="4577" spans="1:1" x14ac:dyDescent="0.4">
      <c r="A4577" t="str">
        <f>HYPERLINK("\\10.12.11.20\TFO.FAIT.Share\EAP 백업\20200706\EAP 3 OPC\UA\NDRAW\persist")</f>
        <v>\\10.12.11.20\TFO.FAIT.Share\EAP 백업\20200706\EAP 3 OPC\UA\NDRAW\persist</v>
      </c>
    </row>
    <row r="4578" spans="1:1" x14ac:dyDescent="0.4">
      <c r="A4578" t="str">
        <f>HYPERLINK("\\10.12.11.20\TFO.FAIT.Share\EAP 백업\20200706\EAP 3 OPC\UA\NDRAW\persist2")</f>
        <v>\\10.12.11.20\TFO.FAIT.Share\EAP 백업\20200706\EAP 3 OPC\UA\NDRAW\persist2</v>
      </c>
    </row>
    <row r="4579" spans="1:1" x14ac:dyDescent="0.4">
      <c r="A4579" t="str">
        <f>HYPERLINK("\\10.12.11.20\TFO.FAIT.Share\EAP 백업\20200706\EAP 3 OPC\UA\NDRAW\conf\extension")</f>
        <v>\\10.12.11.20\TFO.FAIT.Share\EAP 백업\20200706\EAP 3 OPC\UA\NDRAW\conf\extension</v>
      </c>
    </row>
    <row r="4580" spans="1:1" x14ac:dyDescent="0.4">
      <c r="A4580" t="str">
        <f>HYPERLINK("\\10.12.11.20\TFO.FAIT.Share\EAP 백업\20200706\EAP 3 OPC\UA\NDRAW\conf\opc")</f>
        <v>\\10.12.11.20\TFO.FAIT.Share\EAP 백업\20200706\EAP 3 OPC\UA\NDRAW\conf\opc</v>
      </c>
    </row>
    <row r="4581" spans="1:1" x14ac:dyDescent="0.4">
      <c r="A4581" t="str">
        <f>HYPERLINK("\\10.12.11.20\TFO.FAIT.Share\EAP 백업\20200706\EAP 3 OPC\UA\OVD\conf")</f>
        <v>\\10.12.11.20\TFO.FAIT.Share\EAP 백업\20200706\EAP 3 OPC\UA\OVD\conf</v>
      </c>
    </row>
    <row r="4582" spans="1:1" x14ac:dyDescent="0.4">
      <c r="A4582" t="str">
        <f>HYPERLINK("\\10.12.11.20\TFO.FAIT.Share\EAP 백업\20200706\EAP 3 OPC\UA\OVD\logs")</f>
        <v>\\10.12.11.20\TFO.FAIT.Share\EAP 백업\20200706\EAP 3 OPC\UA\OVD\logs</v>
      </c>
    </row>
    <row r="4583" spans="1:1" x14ac:dyDescent="0.4">
      <c r="A4583" t="str">
        <f>HYPERLINK("\\10.12.11.20\TFO.FAIT.Share\EAP 백업\20200706\EAP 3 OPC\UA\OVD\persist")</f>
        <v>\\10.12.11.20\TFO.FAIT.Share\EAP 백업\20200706\EAP 3 OPC\UA\OVD\persist</v>
      </c>
    </row>
    <row r="4584" spans="1:1" x14ac:dyDescent="0.4">
      <c r="A4584" t="str">
        <f>HYPERLINK("\\10.12.11.20\TFO.FAIT.Share\EAP 백업\20200706\EAP 3 OPC\UA\OVD\conf\extension")</f>
        <v>\\10.12.11.20\TFO.FAIT.Share\EAP 백업\20200706\EAP 3 OPC\UA\OVD\conf\extension</v>
      </c>
    </row>
    <row r="4585" spans="1:1" x14ac:dyDescent="0.4">
      <c r="A4585" t="str">
        <f>HYPERLINK("\\10.12.11.20\TFO.FAIT.Share\EAP 백업\20200706\EAP 3 OPC\UA\OVD\conf\opc")</f>
        <v>\\10.12.11.20\TFO.FAIT.Share\EAP 백업\20200706\EAP 3 OPC\UA\OVD\conf\opc</v>
      </c>
    </row>
    <row r="4586" spans="1:1" x14ac:dyDescent="0.4">
      <c r="A4586" t="str">
        <f>HYPERLINK("\\10.12.11.20\TFO.FAIT.Share\EAP 백업\20200706\EAP 3 OPC\UA\WYREW\backup")</f>
        <v>\\10.12.11.20\TFO.FAIT.Share\EAP 백업\20200706\EAP 3 OPC\UA\WYREW\backup</v>
      </c>
    </row>
    <row r="4587" spans="1:1" x14ac:dyDescent="0.4">
      <c r="A4587" t="str">
        <f>HYPERLINK("\\10.12.11.20\TFO.FAIT.Share\EAP 백업\20200706\EAP 3 OPC\UA\WYREW\conf")</f>
        <v>\\10.12.11.20\TFO.FAIT.Share\EAP 백업\20200706\EAP 3 OPC\UA\WYREW\conf</v>
      </c>
    </row>
    <row r="4588" spans="1:1" x14ac:dyDescent="0.4">
      <c r="A4588" t="str">
        <f>HYPERLINK("\\10.12.11.20\TFO.FAIT.Share\EAP 백업\20200706\EAP 3 OPC\UA\WYREW\persist")</f>
        <v>\\10.12.11.20\TFO.FAIT.Share\EAP 백업\20200706\EAP 3 OPC\UA\WYREW\persist</v>
      </c>
    </row>
    <row r="4589" spans="1:1" x14ac:dyDescent="0.4">
      <c r="A4589" t="str">
        <f>HYPERLINK("\\10.12.11.20\TFO.FAIT.Share\EAP 백업\20200706\EAP 3 OPC\UA\WYREW\conf\extension")</f>
        <v>\\10.12.11.20\TFO.FAIT.Share\EAP 백업\20200706\EAP 3 OPC\UA\WYREW\conf\extension</v>
      </c>
    </row>
    <row r="4590" spans="1:1" x14ac:dyDescent="0.4">
      <c r="A4590" t="str">
        <f>HYPERLINK("\\10.12.11.20\TFO.FAIT.Share\EAP 백업\20200706\EAP 3 OPC\UA\WYREW\conf\opc")</f>
        <v>\\10.12.11.20\TFO.FAIT.Share\EAP 백업\20200706\EAP 3 OPC\UA\WYREW\conf\opc</v>
      </c>
    </row>
    <row r="4591" spans="1:1" x14ac:dyDescent="0.4">
      <c r="A4591" t="str">
        <f>HYPERLINK("\\10.12.11.20\TFO.FAIT.Share\EAP 백업\20200904\EAP 1")</f>
        <v>\\10.12.11.20\TFO.FAIT.Share\EAP 백업\20200904\EAP 1</v>
      </c>
    </row>
    <row r="4592" spans="1:1" x14ac:dyDescent="0.4">
      <c r="A4592" t="str">
        <f>HYPERLINK("\\10.12.11.20\TFO.FAIT.Share\EAP 백업\20200904\EAP 2")</f>
        <v>\\10.12.11.20\TFO.FAIT.Share\EAP 백업\20200904\EAP 2</v>
      </c>
    </row>
    <row r="4593" spans="1:1" x14ac:dyDescent="0.4">
      <c r="A4593" t="str">
        <f>HYPERLINK("\\10.12.11.20\TFO.FAIT.Share\EAP 백업\20200904\EAP 3")</f>
        <v>\\10.12.11.20\TFO.FAIT.Share\EAP 백업\20200904\EAP 3</v>
      </c>
    </row>
    <row r="4594" spans="1:1" x14ac:dyDescent="0.4">
      <c r="A4594" t="str">
        <f>HYPERLINK("\\10.12.11.20\TFO.FAIT.Share\EAP 백업\20200904\EAP 1\DA")</f>
        <v>\\10.12.11.20\TFO.FAIT.Share\EAP 백업\20200904\EAP 1\DA</v>
      </c>
    </row>
    <row r="4595" spans="1:1" x14ac:dyDescent="0.4">
      <c r="A4595" t="str">
        <f>HYPERLINK("\\10.12.11.20\TFO.FAIT.Share\EAP 백업\20200904\EAP 1\UA")</f>
        <v>\\10.12.11.20\TFO.FAIT.Share\EAP 백업\20200904\EAP 1\UA</v>
      </c>
    </row>
    <row r="4596" spans="1:1" x14ac:dyDescent="0.4">
      <c r="A4596" t="str">
        <f>HYPERLINK("\\10.12.11.20\TFO.FAIT.Share\EAP 백업\20200904\EAP 1\DA\DRA")</f>
        <v>\\10.12.11.20\TFO.FAIT.Share\EAP 백업\20200904\EAP 1\DA\DRA</v>
      </c>
    </row>
    <row r="4597" spans="1:1" x14ac:dyDescent="0.4">
      <c r="A4597" t="str">
        <f>HYPERLINK("\\10.12.11.20\TFO.FAIT.Share\EAP 백업\20200904\EAP 1\DA\FUR")</f>
        <v>\\10.12.11.20\TFO.FAIT.Share\EAP 백업\20200904\EAP 1\DA\FUR</v>
      </c>
    </row>
    <row r="4598" spans="1:1" x14ac:dyDescent="0.4">
      <c r="A4598" t="str">
        <f>HYPERLINK("\\10.12.11.20\TFO.FAIT.Share\EAP 백업\20200904\EAP 1\DA\JVAD")</f>
        <v>\\10.12.11.20\TFO.FAIT.Share\EAP 백업\20200904\EAP 1\DA\JVAD</v>
      </c>
    </row>
    <row r="4599" spans="1:1" x14ac:dyDescent="0.4">
      <c r="A4599" t="str">
        <f>HYPERLINK("\\10.12.11.20\TFO.FAIT.Share\EAP 백업\20200904\EAP 1\DA\LEH")</f>
        <v>\\10.12.11.20\TFO.FAIT.Share\EAP 백업\20200904\EAP 1\DA\LEH</v>
      </c>
    </row>
    <row r="4600" spans="1:1" x14ac:dyDescent="0.4">
      <c r="A4600" t="str">
        <f>HYPERLINK("\\10.12.11.20\TFO.FAIT.Share\EAP 백업\20200904\EAP 1\DA\LVAD")</f>
        <v>\\10.12.11.20\TFO.FAIT.Share\EAP 백업\20200904\EAP 1\DA\LVAD</v>
      </c>
    </row>
    <row r="4601" spans="1:1" x14ac:dyDescent="0.4">
      <c r="A4601" t="str">
        <f>HYPERLINK("\\10.12.11.20\TFO.FAIT.Share\EAP 백업\20200904\EAP 1\DA\DRA\conf")</f>
        <v>\\10.12.11.20\TFO.FAIT.Share\EAP 백업\20200904\EAP 1\DA\DRA\conf</v>
      </c>
    </row>
    <row r="4602" spans="1:1" x14ac:dyDescent="0.4">
      <c r="A4602" t="str">
        <f>HYPERLINK("\\10.12.11.20\TFO.FAIT.Share\EAP 백업\20200904\EAP 1\DA\DRA\persist")</f>
        <v>\\10.12.11.20\TFO.FAIT.Share\EAP 백업\20200904\EAP 1\DA\DRA\persist</v>
      </c>
    </row>
    <row r="4603" spans="1:1" x14ac:dyDescent="0.4">
      <c r="A4603" t="str">
        <f>HYPERLINK("\\10.12.11.20\TFO.FAIT.Share\EAP 백업\20200904\EAP 1\DA\DRA\conf\extension")</f>
        <v>\\10.12.11.20\TFO.FAIT.Share\EAP 백업\20200904\EAP 1\DA\DRA\conf\extension</v>
      </c>
    </row>
    <row r="4604" spans="1:1" x14ac:dyDescent="0.4">
      <c r="A4604" t="str">
        <f>HYPERLINK("\\10.12.11.20\TFO.FAIT.Share\EAP 백업\20200904\EAP 1\DA\DRA\conf\opc")</f>
        <v>\\10.12.11.20\TFO.FAIT.Share\EAP 백업\20200904\EAP 1\DA\DRA\conf\opc</v>
      </c>
    </row>
    <row r="4605" spans="1:1" x14ac:dyDescent="0.4">
      <c r="A4605" t="str">
        <f>HYPERLINK("\\10.12.11.20\TFO.FAIT.Share\EAP 백업\20200904\EAP 1\DA\FUR\conf")</f>
        <v>\\10.12.11.20\TFO.FAIT.Share\EAP 백업\20200904\EAP 1\DA\FUR\conf</v>
      </c>
    </row>
    <row r="4606" spans="1:1" x14ac:dyDescent="0.4">
      <c r="A4606" t="str">
        <f>HYPERLINK("\\10.12.11.20\TFO.FAIT.Share\EAP 백업\20200904\EAP 1\DA\FUR\conf_test")</f>
        <v>\\10.12.11.20\TFO.FAIT.Share\EAP 백업\20200904\EAP 1\DA\FUR\conf_test</v>
      </c>
    </row>
    <row r="4607" spans="1:1" x14ac:dyDescent="0.4">
      <c r="A4607" t="str">
        <f>HYPERLINK("\\10.12.11.20\TFO.FAIT.Share\EAP 백업\20200904\EAP 1\DA\FUR\logs_test")</f>
        <v>\\10.12.11.20\TFO.FAIT.Share\EAP 백업\20200904\EAP 1\DA\FUR\logs_test</v>
      </c>
    </row>
    <row r="4608" spans="1:1" x14ac:dyDescent="0.4">
      <c r="A4608" t="str">
        <f>HYPERLINK("\\10.12.11.20\TFO.FAIT.Share\EAP 백업\20200904\EAP 1\DA\FUR\persist")</f>
        <v>\\10.12.11.20\TFO.FAIT.Share\EAP 백업\20200904\EAP 1\DA\FUR\persist</v>
      </c>
    </row>
    <row r="4609" spans="1:1" x14ac:dyDescent="0.4">
      <c r="A4609" t="str">
        <f>HYPERLINK("\\10.12.11.20\TFO.FAIT.Share\EAP 백업\20200904\EAP 1\DA\FUR\persist_test")</f>
        <v>\\10.12.11.20\TFO.FAIT.Share\EAP 백업\20200904\EAP 1\DA\FUR\persist_test</v>
      </c>
    </row>
    <row r="4610" spans="1:1" x14ac:dyDescent="0.4">
      <c r="A4610" t="str">
        <f>HYPERLINK("\\10.12.11.20\TFO.FAIT.Share\EAP 백업\20200904\EAP 1\DA\FUR\conf\extension")</f>
        <v>\\10.12.11.20\TFO.FAIT.Share\EAP 백업\20200904\EAP 1\DA\FUR\conf\extension</v>
      </c>
    </row>
    <row r="4611" spans="1:1" x14ac:dyDescent="0.4">
      <c r="A4611" t="str">
        <f>HYPERLINK("\\10.12.11.20\TFO.FAIT.Share\EAP 백업\20200904\EAP 1\DA\FUR\conf\opc")</f>
        <v>\\10.12.11.20\TFO.FAIT.Share\EAP 백업\20200904\EAP 1\DA\FUR\conf\opc</v>
      </c>
    </row>
    <row r="4612" spans="1:1" x14ac:dyDescent="0.4">
      <c r="A4612" t="str">
        <f>HYPERLINK("\\10.12.11.20\TFO.FAIT.Share\EAP 백업\20200904\EAP 1\DA\FUR\conf_test\extension")</f>
        <v>\\10.12.11.20\TFO.FAIT.Share\EAP 백업\20200904\EAP 1\DA\FUR\conf_test\extension</v>
      </c>
    </row>
    <row r="4613" spans="1:1" x14ac:dyDescent="0.4">
      <c r="A4613" t="str">
        <f>HYPERLINK("\\10.12.11.20\TFO.FAIT.Share\EAP 백업\20200904\EAP 1\DA\FUR\conf_test\opc")</f>
        <v>\\10.12.11.20\TFO.FAIT.Share\EAP 백업\20200904\EAP 1\DA\FUR\conf_test\opc</v>
      </c>
    </row>
    <row r="4614" spans="1:1" x14ac:dyDescent="0.4">
      <c r="A4614" t="str">
        <f>HYPERLINK("\\10.12.11.20\TFO.FAIT.Share\EAP 백업\20200904\EAP 1\DA\JVAD\backup")</f>
        <v>\\10.12.11.20\TFO.FAIT.Share\EAP 백업\20200904\EAP 1\DA\JVAD\backup</v>
      </c>
    </row>
    <row r="4615" spans="1:1" x14ac:dyDescent="0.4">
      <c r="A4615" t="str">
        <f>HYPERLINK("\\10.12.11.20\TFO.FAIT.Share\EAP 백업\20200904\EAP 1\DA\JVAD\conf")</f>
        <v>\\10.12.11.20\TFO.FAIT.Share\EAP 백업\20200904\EAP 1\DA\JVAD\conf</v>
      </c>
    </row>
    <row r="4616" spans="1:1" x14ac:dyDescent="0.4">
      <c r="A4616" t="str">
        <f>HYPERLINK("\\10.12.11.20\TFO.FAIT.Share\EAP 백업\20200904\EAP 1\DA\JVAD\persist")</f>
        <v>\\10.12.11.20\TFO.FAIT.Share\EAP 백업\20200904\EAP 1\DA\JVAD\persist</v>
      </c>
    </row>
    <row r="4617" spans="1:1" x14ac:dyDescent="0.4">
      <c r="A4617" t="str">
        <f>HYPERLINK("\\10.12.11.20\TFO.FAIT.Share\EAP 백업\20200904\EAP 1\DA\JVAD\persist-test")</f>
        <v>\\10.12.11.20\TFO.FAIT.Share\EAP 백업\20200904\EAP 1\DA\JVAD\persist-test</v>
      </c>
    </row>
    <row r="4618" spans="1:1" x14ac:dyDescent="0.4">
      <c r="A4618" t="str">
        <f>HYPERLINK("\\10.12.11.20\TFO.FAIT.Share\EAP 백업\20200904\EAP 1\DA\JVAD\conf\extension")</f>
        <v>\\10.12.11.20\TFO.FAIT.Share\EAP 백업\20200904\EAP 1\DA\JVAD\conf\extension</v>
      </c>
    </row>
    <row r="4619" spans="1:1" x14ac:dyDescent="0.4">
      <c r="A4619" t="str">
        <f>HYPERLINK("\\10.12.11.20\TFO.FAIT.Share\EAP 백업\20200904\EAP 1\DA\JVAD\conf\opc")</f>
        <v>\\10.12.11.20\TFO.FAIT.Share\EAP 백업\20200904\EAP 1\DA\JVAD\conf\opc</v>
      </c>
    </row>
    <row r="4620" spans="1:1" x14ac:dyDescent="0.4">
      <c r="A4620" t="str">
        <f>HYPERLINK("\\10.12.11.20\TFO.FAIT.Share\EAP 백업\20200904\EAP 1\DA\JVAD\conf\to-deploy")</f>
        <v>\\10.12.11.20\TFO.FAIT.Share\EAP 백업\20200904\EAP 1\DA\JVAD\conf\to-deploy</v>
      </c>
    </row>
    <row r="4621" spans="1:1" x14ac:dyDescent="0.4">
      <c r="A4621" t="str">
        <f>HYPERLINK("\\10.12.11.20\TFO.FAIT.Share\EAP 백업\20200904\EAP 1\DA\LEH\backup")</f>
        <v>\\10.12.11.20\TFO.FAIT.Share\EAP 백업\20200904\EAP 1\DA\LEH\backup</v>
      </c>
    </row>
    <row r="4622" spans="1:1" x14ac:dyDescent="0.4">
      <c r="A4622" t="str">
        <f>HYPERLINK("\\10.12.11.20\TFO.FAIT.Share\EAP 백업\20200904\EAP 1\DA\LEH\conf")</f>
        <v>\\10.12.11.20\TFO.FAIT.Share\EAP 백업\20200904\EAP 1\DA\LEH\conf</v>
      </c>
    </row>
    <row r="4623" spans="1:1" x14ac:dyDescent="0.4">
      <c r="A4623" t="str">
        <f>HYPERLINK("\\10.12.11.20\TFO.FAIT.Share\EAP 백업\20200904\EAP 1\DA\LEH\persist")</f>
        <v>\\10.12.11.20\TFO.FAIT.Share\EAP 백업\20200904\EAP 1\DA\LEH\persist</v>
      </c>
    </row>
    <row r="4624" spans="1:1" x14ac:dyDescent="0.4">
      <c r="A4624" t="str">
        <f>HYPERLINK("\\10.12.11.20\TFO.FAIT.Share\EAP 백업\20200904\EAP 1\DA\LEH\conf\extension")</f>
        <v>\\10.12.11.20\TFO.FAIT.Share\EAP 백업\20200904\EAP 1\DA\LEH\conf\extension</v>
      </c>
    </row>
    <row r="4625" spans="1:1" x14ac:dyDescent="0.4">
      <c r="A4625" t="str">
        <f>HYPERLINK("\\10.12.11.20\TFO.FAIT.Share\EAP 백업\20200904\EAP 1\DA\LEH\conf\opc")</f>
        <v>\\10.12.11.20\TFO.FAIT.Share\EAP 백업\20200904\EAP 1\DA\LEH\conf\opc</v>
      </c>
    </row>
    <row r="4626" spans="1:1" x14ac:dyDescent="0.4">
      <c r="A4626" t="str">
        <f>HYPERLINK("\\10.12.11.20\TFO.FAIT.Share\EAP 백업\20200904\EAP 1\DA\LVAD\backup")</f>
        <v>\\10.12.11.20\TFO.FAIT.Share\EAP 백업\20200904\EAP 1\DA\LVAD\backup</v>
      </c>
    </row>
    <row r="4627" spans="1:1" x14ac:dyDescent="0.4">
      <c r="A4627" t="str">
        <f>HYPERLINK("\\10.12.11.20\TFO.FAIT.Share\EAP 백업\20200904\EAP 1\DA\LVAD\conf")</f>
        <v>\\10.12.11.20\TFO.FAIT.Share\EAP 백업\20200904\EAP 1\DA\LVAD\conf</v>
      </c>
    </row>
    <row r="4628" spans="1:1" x14ac:dyDescent="0.4">
      <c r="A4628" t="str">
        <f>HYPERLINK("\\10.12.11.20\TFO.FAIT.Share\EAP 백업\20200904\EAP 1\DA\LVAD\conf_test")</f>
        <v>\\10.12.11.20\TFO.FAIT.Share\EAP 백업\20200904\EAP 1\DA\LVAD\conf_test</v>
      </c>
    </row>
    <row r="4629" spans="1:1" x14ac:dyDescent="0.4">
      <c r="A4629" t="str">
        <f>HYPERLINK("\\10.12.11.20\TFO.FAIT.Share\EAP 백업\20200904\EAP 1\DA\LVAD\persist")</f>
        <v>\\10.12.11.20\TFO.FAIT.Share\EAP 백업\20200904\EAP 1\DA\LVAD\persist</v>
      </c>
    </row>
    <row r="4630" spans="1:1" x14ac:dyDescent="0.4">
      <c r="A4630" t="str">
        <f>HYPERLINK("\\10.12.11.20\TFO.FAIT.Share\EAP 백업\20200904\EAP 1\DA\LVAD\persist_test")</f>
        <v>\\10.12.11.20\TFO.FAIT.Share\EAP 백업\20200904\EAP 1\DA\LVAD\persist_test</v>
      </c>
    </row>
    <row r="4631" spans="1:1" x14ac:dyDescent="0.4">
      <c r="A4631" t="str">
        <f>HYPERLINK("\\10.12.11.20\TFO.FAIT.Share\EAP 백업\20200904\EAP 1\DA\LVAD\pertist_test")</f>
        <v>\\10.12.11.20\TFO.FAIT.Share\EAP 백업\20200904\EAP 1\DA\LVAD\pertist_test</v>
      </c>
    </row>
    <row r="4632" spans="1:1" x14ac:dyDescent="0.4">
      <c r="A4632" t="str">
        <f>HYPERLINK("\\10.12.11.20\TFO.FAIT.Share\EAP 백업\20200904\EAP 1\DA\LVAD\conf\extension")</f>
        <v>\\10.12.11.20\TFO.FAIT.Share\EAP 백업\20200904\EAP 1\DA\LVAD\conf\extension</v>
      </c>
    </row>
    <row r="4633" spans="1:1" x14ac:dyDescent="0.4">
      <c r="A4633" t="str">
        <f>HYPERLINK("\\10.12.11.20\TFO.FAIT.Share\EAP 백업\20200904\EAP 1\DA\LVAD\conf\opc")</f>
        <v>\\10.12.11.20\TFO.FAIT.Share\EAP 백업\20200904\EAP 1\DA\LVAD\conf\opc</v>
      </c>
    </row>
    <row r="4634" spans="1:1" x14ac:dyDescent="0.4">
      <c r="A4634" t="str">
        <f>HYPERLINK("\\10.12.11.20\TFO.FAIT.Share\EAP 백업\20200904\EAP 1\DA\LVAD\conf_test\extension")</f>
        <v>\\10.12.11.20\TFO.FAIT.Share\EAP 백업\20200904\EAP 1\DA\LVAD\conf_test\extension</v>
      </c>
    </row>
    <row r="4635" spans="1:1" x14ac:dyDescent="0.4">
      <c r="A4635" t="str">
        <f>HYPERLINK("\\10.12.11.20\TFO.FAIT.Share\EAP 백업\20200904\EAP 1\DA\LVAD\conf_test\opc")</f>
        <v>\\10.12.11.20\TFO.FAIT.Share\EAP 백업\20200904\EAP 1\DA\LVAD\conf_test\opc</v>
      </c>
    </row>
    <row r="4636" spans="1:1" x14ac:dyDescent="0.4">
      <c r="A4636" t="str">
        <f>HYPERLINK("\\10.12.11.20\TFO.FAIT.Share\EAP 백업\20200904\EAP 1\UA\TDRAWING")</f>
        <v>\\10.12.11.20\TFO.FAIT.Share\EAP 백업\20200904\EAP 1\UA\TDRAWING</v>
      </c>
    </row>
    <row r="4637" spans="1:1" x14ac:dyDescent="0.4">
      <c r="A4637" t="str">
        <f>HYPERLINK("\\10.12.11.20\TFO.FAIT.Share\EAP 백업\20200904\EAP 1\UA\TREWINDER")</f>
        <v>\\10.12.11.20\TFO.FAIT.Share\EAP 백업\20200904\EAP 1\UA\TREWINDER</v>
      </c>
    </row>
    <row r="4638" spans="1:1" x14ac:dyDescent="0.4">
      <c r="A4638" t="str">
        <f>HYPERLINK("\\10.12.11.20\TFO.FAIT.Share\EAP 백업\20200904\EAP 1\UA\TDRAWING\conf")</f>
        <v>\\10.12.11.20\TFO.FAIT.Share\EAP 백업\20200904\EAP 1\UA\TDRAWING\conf</v>
      </c>
    </row>
    <row r="4639" spans="1:1" x14ac:dyDescent="0.4">
      <c r="A4639" t="str">
        <f>HYPERLINK("\\10.12.11.20\TFO.FAIT.Share\EAP 백업\20200904\EAP 1\UA\TDRAWING\persist")</f>
        <v>\\10.12.11.20\TFO.FAIT.Share\EAP 백업\20200904\EAP 1\UA\TDRAWING\persist</v>
      </c>
    </row>
    <row r="4640" spans="1:1" x14ac:dyDescent="0.4">
      <c r="A4640" t="str">
        <f>HYPERLINK("\\10.12.11.20\TFO.FAIT.Share\EAP 백업\20200904\EAP 1\UA\TDRAWING\conf\extension")</f>
        <v>\\10.12.11.20\TFO.FAIT.Share\EAP 백업\20200904\EAP 1\UA\TDRAWING\conf\extension</v>
      </c>
    </row>
    <row r="4641" spans="1:1" x14ac:dyDescent="0.4">
      <c r="A4641" t="str">
        <f>HYPERLINK("\\10.12.11.20\TFO.FAIT.Share\EAP 백업\20200904\EAP 1\UA\TDRAWING\conf\opc")</f>
        <v>\\10.12.11.20\TFO.FAIT.Share\EAP 백업\20200904\EAP 1\UA\TDRAWING\conf\opc</v>
      </c>
    </row>
    <row r="4642" spans="1:1" x14ac:dyDescent="0.4">
      <c r="A4642" t="str">
        <f>HYPERLINK("\\10.12.11.20\TFO.FAIT.Share\EAP 백업\20200904\EAP 2\DA")</f>
        <v>\\10.12.11.20\TFO.FAIT.Share\EAP 백업\20200904\EAP 2\DA</v>
      </c>
    </row>
    <row r="4643" spans="1:1" x14ac:dyDescent="0.4">
      <c r="A4643" t="str">
        <f>HYPERLINK("\\10.12.11.20\TFO.FAIT.Share\EAP 백업\20200904\EAP 2\DA\DRA")</f>
        <v>\\10.12.11.20\TFO.FAIT.Share\EAP 백업\20200904\EAP 2\DA\DRA</v>
      </c>
    </row>
    <row r="4644" spans="1:1" x14ac:dyDescent="0.4">
      <c r="A4644" t="str">
        <f>HYPERLINK("\\10.12.11.20\TFO.FAIT.Share\EAP 백업\20200904\EAP 2\DA\FUR")</f>
        <v>\\10.12.11.20\TFO.FAIT.Share\EAP 백업\20200904\EAP 2\DA\FUR</v>
      </c>
    </row>
    <row r="4645" spans="1:1" x14ac:dyDescent="0.4">
      <c r="A4645" t="str">
        <f>HYPERLINK("\\10.12.11.20\TFO.FAIT.Share\EAP 백업\20200904\EAP 2\DA\JVAD")</f>
        <v>\\10.12.11.20\TFO.FAIT.Share\EAP 백업\20200904\EAP 2\DA\JVAD</v>
      </c>
    </row>
    <row r="4646" spans="1:1" x14ac:dyDescent="0.4">
      <c r="A4646" t="str">
        <f>HYPERLINK("\\10.12.11.20\TFO.FAIT.Share\EAP 백업\20200904\EAP 2\DA\LEH")</f>
        <v>\\10.12.11.20\TFO.FAIT.Share\EAP 백업\20200904\EAP 2\DA\LEH</v>
      </c>
    </row>
    <row r="4647" spans="1:1" x14ac:dyDescent="0.4">
      <c r="A4647" t="str">
        <f>HYPERLINK("\\10.12.11.20\TFO.FAIT.Share\EAP 백업\20200904\EAP 2\DA\LVAD")</f>
        <v>\\10.12.11.20\TFO.FAIT.Share\EAP 백업\20200904\EAP 2\DA\LVAD</v>
      </c>
    </row>
    <row r="4648" spans="1:1" x14ac:dyDescent="0.4">
      <c r="A4648" t="str">
        <f>HYPERLINK("\\10.12.11.20\TFO.FAIT.Share\EAP 백업\20200904\EAP 2\DA\DRA\conf")</f>
        <v>\\10.12.11.20\TFO.FAIT.Share\EAP 백업\20200904\EAP 2\DA\DRA\conf</v>
      </c>
    </row>
    <row r="4649" spans="1:1" x14ac:dyDescent="0.4">
      <c r="A4649" t="str">
        <f>HYPERLINK("\\10.12.11.20\TFO.FAIT.Share\EAP 백업\20200904\EAP 2\DA\DRA\persist")</f>
        <v>\\10.12.11.20\TFO.FAIT.Share\EAP 백업\20200904\EAP 2\DA\DRA\persist</v>
      </c>
    </row>
    <row r="4650" spans="1:1" x14ac:dyDescent="0.4">
      <c r="A4650" t="str">
        <f>HYPERLINK("\\10.12.11.20\TFO.FAIT.Share\EAP 백업\20200904\EAP 2\DA\DRA\conf\extension")</f>
        <v>\\10.12.11.20\TFO.FAIT.Share\EAP 백업\20200904\EAP 2\DA\DRA\conf\extension</v>
      </c>
    </row>
    <row r="4651" spans="1:1" x14ac:dyDescent="0.4">
      <c r="A4651" t="str">
        <f>HYPERLINK("\\10.12.11.20\TFO.FAIT.Share\EAP 백업\20200904\EAP 2\DA\DRA\conf\opc")</f>
        <v>\\10.12.11.20\TFO.FAIT.Share\EAP 백업\20200904\EAP 2\DA\DRA\conf\opc</v>
      </c>
    </row>
    <row r="4652" spans="1:1" x14ac:dyDescent="0.4">
      <c r="A4652" t="str">
        <f>HYPERLINK("\\10.12.11.20\TFO.FAIT.Share\EAP 백업\20200904\EAP 2\DA\FUR\conf")</f>
        <v>\\10.12.11.20\TFO.FAIT.Share\EAP 백업\20200904\EAP 2\DA\FUR\conf</v>
      </c>
    </row>
    <row r="4653" spans="1:1" x14ac:dyDescent="0.4">
      <c r="A4653" t="str">
        <f>HYPERLINK("\\10.12.11.20\TFO.FAIT.Share\EAP 백업\20200904\EAP 2\DA\FUR\persist")</f>
        <v>\\10.12.11.20\TFO.FAIT.Share\EAP 백업\20200904\EAP 2\DA\FUR\persist</v>
      </c>
    </row>
    <row r="4654" spans="1:1" x14ac:dyDescent="0.4">
      <c r="A4654" t="str">
        <f>HYPERLINK("\\10.12.11.20\TFO.FAIT.Share\EAP 백업\20200904\EAP 2\DA\FUR\conf\extension")</f>
        <v>\\10.12.11.20\TFO.FAIT.Share\EAP 백업\20200904\EAP 2\DA\FUR\conf\extension</v>
      </c>
    </row>
    <row r="4655" spans="1:1" x14ac:dyDescent="0.4">
      <c r="A4655" t="str">
        <f>HYPERLINK("\\10.12.11.20\TFO.FAIT.Share\EAP 백업\20200904\EAP 2\DA\FUR\conf\opc")</f>
        <v>\\10.12.11.20\TFO.FAIT.Share\EAP 백업\20200904\EAP 2\DA\FUR\conf\opc</v>
      </c>
    </row>
    <row r="4656" spans="1:1" x14ac:dyDescent="0.4">
      <c r="A4656" t="str">
        <f>HYPERLINK("\\10.12.11.20\TFO.FAIT.Share\EAP 백업\20200904\EAP 2\DA\JVAD\backup")</f>
        <v>\\10.12.11.20\TFO.FAIT.Share\EAP 백업\20200904\EAP 2\DA\JVAD\backup</v>
      </c>
    </row>
    <row r="4657" spans="1:1" x14ac:dyDescent="0.4">
      <c r="A4657" t="str">
        <f>HYPERLINK("\\10.12.11.20\TFO.FAIT.Share\EAP 백업\20200904\EAP 2\DA\JVAD\conf")</f>
        <v>\\10.12.11.20\TFO.FAIT.Share\EAP 백업\20200904\EAP 2\DA\JVAD\conf</v>
      </c>
    </row>
    <row r="4658" spans="1:1" x14ac:dyDescent="0.4">
      <c r="A4658" t="str">
        <f>HYPERLINK("\\10.12.11.20\TFO.FAIT.Share\EAP 백업\20200904\EAP 2\DA\JVAD\persist")</f>
        <v>\\10.12.11.20\TFO.FAIT.Share\EAP 백업\20200904\EAP 2\DA\JVAD\persist</v>
      </c>
    </row>
    <row r="4659" spans="1:1" x14ac:dyDescent="0.4">
      <c r="A4659" t="str">
        <f>HYPERLINK("\\10.12.11.20\TFO.FAIT.Share\EAP 백업\20200904\EAP 2\DA\JVAD\conf\extension")</f>
        <v>\\10.12.11.20\TFO.FAIT.Share\EAP 백업\20200904\EAP 2\DA\JVAD\conf\extension</v>
      </c>
    </row>
    <row r="4660" spans="1:1" x14ac:dyDescent="0.4">
      <c r="A4660" t="str">
        <f>HYPERLINK("\\10.12.11.20\TFO.FAIT.Share\EAP 백업\20200904\EAP 2\DA\JVAD\conf\opc")</f>
        <v>\\10.12.11.20\TFO.FAIT.Share\EAP 백업\20200904\EAP 2\DA\JVAD\conf\opc</v>
      </c>
    </row>
    <row r="4661" spans="1:1" x14ac:dyDescent="0.4">
      <c r="A4661" t="str">
        <f>HYPERLINK("\\10.12.11.20\TFO.FAIT.Share\EAP 백업\20200904\EAP 2\DA\LEH\conf")</f>
        <v>\\10.12.11.20\TFO.FAIT.Share\EAP 백업\20200904\EAP 2\DA\LEH\conf</v>
      </c>
    </row>
    <row r="4662" spans="1:1" x14ac:dyDescent="0.4">
      <c r="A4662" t="str">
        <f>HYPERLINK("\\10.12.11.20\TFO.FAIT.Share\EAP 백업\20200904\EAP 2\DA\LEH\persist")</f>
        <v>\\10.12.11.20\TFO.FAIT.Share\EAP 백업\20200904\EAP 2\DA\LEH\persist</v>
      </c>
    </row>
    <row r="4663" spans="1:1" x14ac:dyDescent="0.4">
      <c r="A4663" t="str">
        <f>HYPERLINK("\\10.12.11.20\TFO.FAIT.Share\EAP 백업\20200904\EAP 2\DA\LEH\conf\extension")</f>
        <v>\\10.12.11.20\TFO.FAIT.Share\EAP 백업\20200904\EAP 2\DA\LEH\conf\extension</v>
      </c>
    </row>
    <row r="4664" spans="1:1" x14ac:dyDescent="0.4">
      <c r="A4664" t="str">
        <f>HYPERLINK("\\10.12.11.20\TFO.FAIT.Share\EAP 백업\20200904\EAP 2\DA\LEH\conf\opc")</f>
        <v>\\10.12.11.20\TFO.FAIT.Share\EAP 백업\20200904\EAP 2\DA\LEH\conf\opc</v>
      </c>
    </row>
    <row r="4665" spans="1:1" x14ac:dyDescent="0.4">
      <c r="A4665" t="str">
        <f>HYPERLINK("\\10.12.11.20\TFO.FAIT.Share\EAP 백업\20200904\EAP 2\DA\LVAD\backup")</f>
        <v>\\10.12.11.20\TFO.FAIT.Share\EAP 백업\20200904\EAP 2\DA\LVAD\backup</v>
      </c>
    </row>
    <row r="4666" spans="1:1" x14ac:dyDescent="0.4">
      <c r="A4666" t="str">
        <f>HYPERLINK("\\10.12.11.20\TFO.FAIT.Share\EAP 백업\20200904\EAP 2\DA\LVAD\conf")</f>
        <v>\\10.12.11.20\TFO.FAIT.Share\EAP 백업\20200904\EAP 2\DA\LVAD\conf</v>
      </c>
    </row>
    <row r="4667" spans="1:1" x14ac:dyDescent="0.4">
      <c r="A4667" t="str">
        <f>HYPERLINK("\\10.12.11.20\TFO.FAIT.Share\EAP 백업\20200904\EAP 2\DA\LVAD\conf_test")</f>
        <v>\\10.12.11.20\TFO.FAIT.Share\EAP 백업\20200904\EAP 2\DA\LVAD\conf_test</v>
      </c>
    </row>
    <row r="4668" spans="1:1" x14ac:dyDescent="0.4">
      <c r="A4668" t="str">
        <f>HYPERLINK("\\10.12.11.20\TFO.FAIT.Share\EAP 백업\20200904\EAP 2\DA\LVAD\persist")</f>
        <v>\\10.12.11.20\TFO.FAIT.Share\EAP 백업\20200904\EAP 2\DA\LVAD\persist</v>
      </c>
    </row>
    <row r="4669" spans="1:1" x14ac:dyDescent="0.4">
      <c r="A4669" t="str">
        <f>HYPERLINK("\\10.12.11.20\TFO.FAIT.Share\EAP 백업\20200904\EAP 2\DA\LVAD\persist_test")</f>
        <v>\\10.12.11.20\TFO.FAIT.Share\EAP 백업\20200904\EAP 2\DA\LVAD\persist_test</v>
      </c>
    </row>
    <row r="4670" spans="1:1" x14ac:dyDescent="0.4">
      <c r="A4670" t="str">
        <f>HYPERLINK("\\10.12.11.20\TFO.FAIT.Share\EAP 백업\20200904\EAP 2\DA\LVAD\conf\extension")</f>
        <v>\\10.12.11.20\TFO.FAIT.Share\EAP 백업\20200904\EAP 2\DA\LVAD\conf\extension</v>
      </c>
    </row>
    <row r="4671" spans="1:1" x14ac:dyDescent="0.4">
      <c r="A4671" t="str">
        <f>HYPERLINK("\\10.12.11.20\TFO.FAIT.Share\EAP 백업\20200904\EAP 2\DA\LVAD\conf\opc")</f>
        <v>\\10.12.11.20\TFO.FAIT.Share\EAP 백업\20200904\EAP 2\DA\LVAD\conf\opc</v>
      </c>
    </row>
    <row r="4672" spans="1:1" x14ac:dyDescent="0.4">
      <c r="A4672" t="str">
        <f>HYPERLINK("\\10.12.11.20\TFO.FAIT.Share\EAP 백업\20200904\EAP 2\DA\LVAD\conf_test\extension")</f>
        <v>\\10.12.11.20\TFO.FAIT.Share\EAP 백업\20200904\EAP 2\DA\LVAD\conf_test\extension</v>
      </c>
    </row>
    <row r="4673" spans="1:1" x14ac:dyDescent="0.4">
      <c r="A4673" t="str">
        <f>HYPERLINK("\\10.12.11.20\TFO.FAIT.Share\EAP 백업\20200904\EAP 2\DA\LVAD\conf_test\opc")</f>
        <v>\\10.12.11.20\TFO.FAIT.Share\EAP 백업\20200904\EAP 2\DA\LVAD\conf_test\opc</v>
      </c>
    </row>
    <row r="4674" spans="1:1" x14ac:dyDescent="0.4">
      <c r="A4674" t="str">
        <f>HYPERLINK("\\10.12.11.20\TFO.FAIT.Share\EAP 백업\20200904\EAP 3\UA")</f>
        <v>\\10.12.11.20\TFO.FAIT.Share\EAP 백업\20200904\EAP 3\UA</v>
      </c>
    </row>
    <row r="4675" spans="1:1" x14ac:dyDescent="0.4">
      <c r="A4675" t="str">
        <f>HYPERLINK("\\10.12.11.20\TFO.FAIT.Share\EAP 백업\20200904\EAP 3\UA\MREWINDER")</f>
        <v>\\10.12.11.20\TFO.FAIT.Share\EAP 백업\20200904\EAP 3\UA\MREWINDER</v>
      </c>
    </row>
    <row r="4676" spans="1:1" x14ac:dyDescent="0.4">
      <c r="A4676" t="str">
        <f>HYPERLINK("\\10.12.11.20\TFO.FAIT.Share\EAP 백업\20200904\EAP 3\UA\NDRAW")</f>
        <v>\\10.12.11.20\TFO.FAIT.Share\EAP 백업\20200904\EAP 3\UA\NDRAW</v>
      </c>
    </row>
    <row r="4677" spans="1:1" x14ac:dyDescent="0.4">
      <c r="A4677" t="str">
        <f>HYPERLINK("\\10.12.11.20\TFO.FAIT.Share\EAP 백업\20200904\EAP 3\UA\OVD")</f>
        <v>\\10.12.11.20\TFO.FAIT.Share\EAP 백업\20200904\EAP 3\UA\OVD</v>
      </c>
    </row>
    <row r="4678" spans="1:1" x14ac:dyDescent="0.4">
      <c r="A4678" t="str">
        <f>HYPERLINK("\\10.12.11.20\TFO.FAIT.Share\EAP 백업\20200904\EAP 3\UA\WYREW")</f>
        <v>\\10.12.11.20\TFO.FAIT.Share\EAP 백업\20200904\EAP 3\UA\WYREW</v>
      </c>
    </row>
    <row r="4679" spans="1:1" x14ac:dyDescent="0.4">
      <c r="A4679" t="str">
        <f>HYPERLINK("\\10.12.11.20\TFO.FAIT.Share\EAP 백업\20200904\EAP 3\UA\MREWINDER\backup")</f>
        <v>\\10.12.11.20\TFO.FAIT.Share\EAP 백업\20200904\EAP 3\UA\MREWINDER\backup</v>
      </c>
    </row>
    <row r="4680" spans="1:1" x14ac:dyDescent="0.4">
      <c r="A4680" t="str">
        <f>HYPERLINK("\\10.12.11.20\TFO.FAIT.Share\EAP 백업\20200904\EAP 3\UA\MREWINDER\conf")</f>
        <v>\\10.12.11.20\TFO.FAIT.Share\EAP 백업\20200904\EAP 3\UA\MREWINDER\conf</v>
      </c>
    </row>
    <row r="4681" spans="1:1" x14ac:dyDescent="0.4">
      <c r="A4681" t="str">
        <f>HYPERLINK("\\10.12.11.20\TFO.FAIT.Share\EAP 백업\20200904\EAP 3\UA\MREWINDER\persist")</f>
        <v>\\10.12.11.20\TFO.FAIT.Share\EAP 백업\20200904\EAP 3\UA\MREWINDER\persist</v>
      </c>
    </row>
    <row r="4682" spans="1:1" x14ac:dyDescent="0.4">
      <c r="A4682" t="str">
        <f>HYPERLINK("\\10.12.11.20\TFO.FAIT.Share\EAP 백업\20200904\EAP 3\UA\MREWINDER\conf\extension")</f>
        <v>\\10.12.11.20\TFO.FAIT.Share\EAP 백업\20200904\EAP 3\UA\MREWINDER\conf\extension</v>
      </c>
    </row>
    <row r="4683" spans="1:1" x14ac:dyDescent="0.4">
      <c r="A4683" t="str">
        <f>HYPERLINK("\\10.12.11.20\TFO.FAIT.Share\EAP 백업\20200904\EAP 3\UA\MREWINDER\conf\opc")</f>
        <v>\\10.12.11.20\TFO.FAIT.Share\EAP 백업\20200904\EAP 3\UA\MREWINDER\conf\opc</v>
      </c>
    </row>
    <row r="4684" spans="1:1" x14ac:dyDescent="0.4">
      <c r="A4684" t="str">
        <f>HYPERLINK("\\10.12.11.20\TFO.FAIT.Share\EAP 백업\20200904\EAP 3\UA\NDRAW\backup")</f>
        <v>\\10.12.11.20\TFO.FAIT.Share\EAP 백업\20200904\EAP 3\UA\NDRAW\backup</v>
      </c>
    </row>
    <row r="4685" spans="1:1" x14ac:dyDescent="0.4">
      <c r="A4685" t="str">
        <f>HYPERLINK("\\10.12.11.20\TFO.FAIT.Share\EAP 백업\20200904\EAP 3\UA\NDRAW\conf")</f>
        <v>\\10.12.11.20\TFO.FAIT.Share\EAP 백업\20200904\EAP 3\UA\NDRAW\conf</v>
      </c>
    </row>
    <row r="4686" spans="1:1" x14ac:dyDescent="0.4">
      <c r="A4686" t="str">
        <f>HYPERLINK("\\10.12.11.20\TFO.FAIT.Share\EAP 백업\20200904\EAP 3\UA\NDRAW\persist")</f>
        <v>\\10.12.11.20\TFO.FAIT.Share\EAP 백업\20200904\EAP 3\UA\NDRAW\persist</v>
      </c>
    </row>
    <row r="4687" spans="1:1" x14ac:dyDescent="0.4">
      <c r="A4687" t="str">
        <f>HYPERLINK("\\10.12.11.20\TFO.FAIT.Share\EAP 백업\20200904\EAP 3\UA\NDRAW\persist2")</f>
        <v>\\10.12.11.20\TFO.FAIT.Share\EAP 백업\20200904\EAP 3\UA\NDRAW\persist2</v>
      </c>
    </row>
    <row r="4688" spans="1:1" x14ac:dyDescent="0.4">
      <c r="A4688" t="str">
        <f>HYPERLINK("\\10.12.11.20\TFO.FAIT.Share\EAP 백업\20200904\EAP 3\UA\NDRAW\conf\extension")</f>
        <v>\\10.12.11.20\TFO.FAIT.Share\EAP 백업\20200904\EAP 3\UA\NDRAW\conf\extension</v>
      </c>
    </row>
    <row r="4689" spans="1:1" x14ac:dyDescent="0.4">
      <c r="A4689" t="str">
        <f>HYPERLINK("\\10.12.11.20\TFO.FAIT.Share\EAP 백업\20200904\EAP 3\UA\NDRAW\conf\opc")</f>
        <v>\\10.12.11.20\TFO.FAIT.Share\EAP 백업\20200904\EAP 3\UA\NDRAW\conf\opc</v>
      </c>
    </row>
    <row r="4690" spans="1:1" x14ac:dyDescent="0.4">
      <c r="A4690" t="str">
        <f>HYPERLINK("\\10.12.11.20\TFO.FAIT.Share\EAP 백업\20200904\EAP 3\UA\OVD\conf")</f>
        <v>\\10.12.11.20\TFO.FAIT.Share\EAP 백업\20200904\EAP 3\UA\OVD\conf</v>
      </c>
    </row>
    <row r="4691" spans="1:1" x14ac:dyDescent="0.4">
      <c r="A4691" t="str">
        <f>HYPERLINK("\\10.12.11.20\TFO.FAIT.Share\EAP 백업\20200904\EAP 3\UA\OVD\logs")</f>
        <v>\\10.12.11.20\TFO.FAIT.Share\EAP 백업\20200904\EAP 3\UA\OVD\logs</v>
      </c>
    </row>
    <row r="4692" spans="1:1" x14ac:dyDescent="0.4">
      <c r="A4692" t="str">
        <f>HYPERLINK("\\10.12.11.20\TFO.FAIT.Share\EAP 백업\20200904\EAP 3\UA\OVD\persist")</f>
        <v>\\10.12.11.20\TFO.FAIT.Share\EAP 백업\20200904\EAP 3\UA\OVD\persist</v>
      </c>
    </row>
    <row r="4693" spans="1:1" x14ac:dyDescent="0.4">
      <c r="A4693" t="str">
        <f>HYPERLINK("\\10.12.11.20\TFO.FAIT.Share\EAP 백업\20200904\EAP 3\UA\OVD\conf\extension")</f>
        <v>\\10.12.11.20\TFO.FAIT.Share\EAP 백업\20200904\EAP 3\UA\OVD\conf\extension</v>
      </c>
    </row>
    <row r="4694" spans="1:1" x14ac:dyDescent="0.4">
      <c r="A4694" t="str">
        <f>HYPERLINK("\\10.12.11.20\TFO.FAIT.Share\EAP 백업\20200904\EAP 3\UA\OVD\conf\opc")</f>
        <v>\\10.12.11.20\TFO.FAIT.Share\EAP 백업\20200904\EAP 3\UA\OVD\conf\opc</v>
      </c>
    </row>
    <row r="4695" spans="1:1" x14ac:dyDescent="0.4">
      <c r="A4695" t="str">
        <f>HYPERLINK("\\10.12.11.20\TFO.FAIT.Share\EAP 백업\20200904\EAP 3\UA\WYREW\backup")</f>
        <v>\\10.12.11.20\TFO.FAIT.Share\EAP 백업\20200904\EAP 3\UA\WYREW\backup</v>
      </c>
    </row>
    <row r="4696" spans="1:1" x14ac:dyDescent="0.4">
      <c r="A4696" t="str">
        <f>HYPERLINK("\\10.12.11.20\TFO.FAIT.Share\EAP 백업\20200904\EAP 3\UA\WYREW\conf")</f>
        <v>\\10.12.11.20\TFO.FAIT.Share\EAP 백업\20200904\EAP 3\UA\WYREW\conf</v>
      </c>
    </row>
    <row r="4697" spans="1:1" x14ac:dyDescent="0.4">
      <c r="A4697" t="str">
        <f>HYPERLINK("\\10.12.11.20\TFO.FAIT.Share\EAP 백업\20200904\EAP 3\UA\WYREW\persist")</f>
        <v>\\10.12.11.20\TFO.FAIT.Share\EAP 백업\20200904\EAP 3\UA\WYREW\persist</v>
      </c>
    </row>
    <row r="4698" spans="1:1" x14ac:dyDescent="0.4">
      <c r="A4698" t="str">
        <f>HYPERLINK("\\10.12.11.20\TFO.FAIT.Share\EAP 백업\20200904\EAP 3\UA\WYREW\conf\extension")</f>
        <v>\\10.12.11.20\TFO.FAIT.Share\EAP 백업\20200904\EAP 3\UA\WYREW\conf\extension</v>
      </c>
    </row>
    <row r="4699" spans="1:1" x14ac:dyDescent="0.4">
      <c r="A4699" t="str">
        <f>HYPERLINK("\\10.12.11.20\TFO.FAIT.Share\EAP 백업\20200904\EAP 3\UA\WYREW\conf\opc")</f>
        <v>\\10.12.11.20\TFO.FAIT.Share\EAP 백업\20200904\EAP 3\UA\WYREW\conf\opc</v>
      </c>
    </row>
    <row r="4700" spans="1:1" x14ac:dyDescent="0.4">
      <c r="A4700" t="str">
        <f>HYPERLINK("\\10.12.11.20\TFO.FAIT.Share\EAP 백업\20201123\EAP 1")</f>
        <v>\\10.12.11.20\TFO.FAIT.Share\EAP 백업\20201123\EAP 1</v>
      </c>
    </row>
    <row r="4701" spans="1:1" x14ac:dyDescent="0.4">
      <c r="A4701" t="str">
        <f>HYPERLINK("\\10.12.11.20\TFO.FAIT.Share\EAP 백업\20201123\EAP 2")</f>
        <v>\\10.12.11.20\TFO.FAIT.Share\EAP 백업\20201123\EAP 2</v>
      </c>
    </row>
    <row r="4702" spans="1:1" x14ac:dyDescent="0.4">
      <c r="A4702" t="str">
        <f>HYPERLINK("\\10.12.11.20\TFO.FAIT.Share\EAP 백업\20201123\EAP 3")</f>
        <v>\\10.12.11.20\TFO.FAIT.Share\EAP 백업\20201123\EAP 3</v>
      </c>
    </row>
    <row r="4703" spans="1:1" x14ac:dyDescent="0.4">
      <c r="A4703" t="str">
        <f>HYPERLINK("\\10.12.11.20\TFO.FAIT.Share\EAP 백업\20201123\EAP 1\DA")</f>
        <v>\\10.12.11.20\TFO.FAIT.Share\EAP 백업\20201123\EAP 1\DA</v>
      </c>
    </row>
    <row r="4704" spans="1:1" x14ac:dyDescent="0.4">
      <c r="A4704" t="str">
        <f>HYPERLINK("\\10.12.11.20\TFO.FAIT.Share\EAP 백업\20201123\EAP 1\UA")</f>
        <v>\\10.12.11.20\TFO.FAIT.Share\EAP 백업\20201123\EAP 1\UA</v>
      </c>
    </row>
    <row r="4705" spans="1:1" x14ac:dyDescent="0.4">
      <c r="A4705" t="str">
        <f>HYPERLINK("\\10.12.11.20\TFO.FAIT.Share\EAP 백업\20201123\EAP 1\DA\DRA")</f>
        <v>\\10.12.11.20\TFO.FAIT.Share\EAP 백업\20201123\EAP 1\DA\DRA</v>
      </c>
    </row>
    <row r="4706" spans="1:1" x14ac:dyDescent="0.4">
      <c r="A4706" t="str">
        <f>HYPERLINK("\\10.12.11.20\TFO.FAIT.Share\EAP 백업\20201123\EAP 1\DA\FUR")</f>
        <v>\\10.12.11.20\TFO.FAIT.Share\EAP 백업\20201123\EAP 1\DA\FUR</v>
      </c>
    </row>
    <row r="4707" spans="1:1" x14ac:dyDescent="0.4">
      <c r="A4707" t="str">
        <f>HYPERLINK("\\10.12.11.20\TFO.FAIT.Share\EAP 백업\20201123\EAP 1\DA\JVAD")</f>
        <v>\\10.12.11.20\TFO.FAIT.Share\EAP 백업\20201123\EAP 1\DA\JVAD</v>
      </c>
    </row>
    <row r="4708" spans="1:1" x14ac:dyDescent="0.4">
      <c r="A4708" t="str">
        <f>HYPERLINK("\\10.12.11.20\TFO.FAIT.Share\EAP 백업\20201123\EAP 1\DA\LEH")</f>
        <v>\\10.12.11.20\TFO.FAIT.Share\EAP 백업\20201123\EAP 1\DA\LEH</v>
      </c>
    </row>
    <row r="4709" spans="1:1" x14ac:dyDescent="0.4">
      <c r="A4709" t="str">
        <f>HYPERLINK("\\10.12.11.20\TFO.FAIT.Share\EAP 백업\20201123\EAP 1\DA\LVAD")</f>
        <v>\\10.12.11.20\TFO.FAIT.Share\EAP 백업\20201123\EAP 1\DA\LVAD</v>
      </c>
    </row>
    <row r="4710" spans="1:1" x14ac:dyDescent="0.4">
      <c r="A4710" t="str">
        <f>HYPERLINK("\\10.12.11.20\TFO.FAIT.Share\EAP 백업\20201123\EAP 1\DA\DRA\conf")</f>
        <v>\\10.12.11.20\TFO.FAIT.Share\EAP 백업\20201123\EAP 1\DA\DRA\conf</v>
      </c>
    </row>
    <row r="4711" spans="1:1" x14ac:dyDescent="0.4">
      <c r="A4711" t="str">
        <f>HYPERLINK("\\10.12.11.20\TFO.FAIT.Share\EAP 백업\20201123\EAP 1\DA\DRA\persist")</f>
        <v>\\10.12.11.20\TFO.FAIT.Share\EAP 백업\20201123\EAP 1\DA\DRA\persist</v>
      </c>
    </row>
    <row r="4712" spans="1:1" x14ac:dyDescent="0.4">
      <c r="A4712" t="str">
        <f>HYPERLINK("\\10.12.11.20\TFO.FAIT.Share\EAP 백업\20201123\EAP 1\DA\DRA\conf\extension")</f>
        <v>\\10.12.11.20\TFO.FAIT.Share\EAP 백업\20201123\EAP 1\DA\DRA\conf\extension</v>
      </c>
    </row>
    <row r="4713" spans="1:1" x14ac:dyDescent="0.4">
      <c r="A4713" t="str">
        <f>HYPERLINK("\\10.12.11.20\TFO.FAIT.Share\EAP 백업\20201123\EAP 1\DA\DRA\conf\opc")</f>
        <v>\\10.12.11.20\TFO.FAIT.Share\EAP 백업\20201123\EAP 1\DA\DRA\conf\opc</v>
      </c>
    </row>
    <row r="4714" spans="1:1" x14ac:dyDescent="0.4">
      <c r="A4714" t="str">
        <f>HYPERLINK("\\10.12.11.20\TFO.FAIT.Share\EAP 백업\20201123\EAP 1\DA\FUR\conf")</f>
        <v>\\10.12.11.20\TFO.FAIT.Share\EAP 백업\20201123\EAP 1\DA\FUR\conf</v>
      </c>
    </row>
    <row r="4715" spans="1:1" x14ac:dyDescent="0.4">
      <c r="A4715" t="str">
        <f>HYPERLINK("\\10.12.11.20\TFO.FAIT.Share\EAP 백업\20201123\EAP 1\DA\FUR\conf_test")</f>
        <v>\\10.12.11.20\TFO.FAIT.Share\EAP 백업\20201123\EAP 1\DA\FUR\conf_test</v>
      </c>
    </row>
    <row r="4716" spans="1:1" x14ac:dyDescent="0.4">
      <c r="A4716" t="str">
        <f>HYPERLINK("\\10.12.11.20\TFO.FAIT.Share\EAP 백업\20201123\EAP 1\DA\FUR\logs_test")</f>
        <v>\\10.12.11.20\TFO.FAIT.Share\EAP 백업\20201123\EAP 1\DA\FUR\logs_test</v>
      </c>
    </row>
    <row r="4717" spans="1:1" x14ac:dyDescent="0.4">
      <c r="A4717" t="str">
        <f>HYPERLINK("\\10.12.11.20\TFO.FAIT.Share\EAP 백업\20201123\EAP 1\DA\FUR\persist")</f>
        <v>\\10.12.11.20\TFO.FAIT.Share\EAP 백업\20201123\EAP 1\DA\FUR\persist</v>
      </c>
    </row>
    <row r="4718" spans="1:1" x14ac:dyDescent="0.4">
      <c r="A4718" t="str">
        <f>HYPERLINK("\\10.12.11.20\TFO.FAIT.Share\EAP 백업\20201123\EAP 1\DA\FUR\persist_test")</f>
        <v>\\10.12.11.20\TFO.FAIT.Share\EAP 백업\20201123\EAP 1\DA\FUR\persist_test</v>
      </c>
    </row>
    <row r="4719" spans="1:1" x14ac:dyDescent="0.4">
      <c r="A4719" t="str">
        <f>HYPERLINK("\\10.12.11.20\TFO.FAIT.Share\EAP 백업\20201123\EAP 1\DA\FUR\conf\extension")</f>
        <v>\\10.12.11.20\TFO.FAIT.Share\EAP 백업\20201123\EAP 1\DA\FUR\conf\extension</v>
      </c>
    </row>
    <row r="4720" spans="1:1" x14ac:dyDescent="0.4">
      <c r="A4720" t="str">
        <f>HYPERLINK("\\10.12.11.20\TFO.FAIT.Share\EAP 백업\20201123\EAP 1\DA\FUR\conf\opc")</f>
        <v>\\10.12.11.20\TFO.FAIT.Share\EAP 백업\20201123\EAP 1\DA\FUR\conf\opc</v>
      </c>
    </row>
    <row r="4721" spans="1:1" x14ac:dyDescent="0.4">
      <c r="A4721" t="str">
        <f>HYPERLINK("\\10.12.11.20\TFO.FAIT.Share\EAP 백업\20201123\EAP 1\DA\FUR\conf_test\extension")</f>
        <v>\\10.12.11.20\TFO.FAIT.Share\EAP 백업\20201123\EAP 1\DA\FUR\conf_test\extension</v>
      </c>
    </row>
    <row r="4722" spans="1:1" x14ac:dyDescent="0.4">
      <c r="A4722" t="str">
        <f>HYPERLINK("\\10.12.11.20\TFO.FAIT.Share\EAP 백업\20201123\EAP 1\DA\FUR\conf_test\opc")</f>
        <v>\\10.12.11.20\TFO.FAIT.Share\EAP 백업\20201123\EAP 1\DA\FUR\conf_test\opc</v>
      </c>
    </row>
    <row r="4723" spans="1:1" x14ac:dyDescent="0.4">
      <c r="A4723" t="str">
        <f>HYPERLINK("\\10.12.11.20\TFO.FAIT.Share\EAP 백업\20201123\EAP 1\DA\JVAD\backup")</f>
        <v>\\10.12.11.20\TFO.FAIT.Share\EAP 백업\20201123\EAP 1\DA\JVAD\backup</v>
      </c>
    </row>
    <row r="4724" spans="1:1" x14ac:dyDescent="0.4">
      <c r="A4724" t="str">
        <f>HYPERLINK("\\10.12.11.20\TFO.FAIT.Share\EAP 백업\20201123\EAP 1\DA\JVAD\conf")</f>
        <v>\\10.12.11.20\TFO.FAIT.Share\EAP 백업\20201123\EAP 1\DA\JVAD\conf</v>
      </c>
    </row>
    <row r="4725" spans="1:1" x14ac:dyDescent="0.4">
      <c r="A4725" t="str">
        <f>HYPERLINK("\\10.12.11.20\TFO.FAIT.Share\EAP 백업\20201123\EAP 1\DA\JVAD\persist")</f>
        <v>\\10.12.11.20\TFO.FAIT.Share\EAP 백업\20201123\EAP 1\DA\JVAD\persist</v>
      </c>
    </row>
    <row r="4726" spans="1:1" x14ac:dyDescent="0.4">
      <c r="A4726" t="str">
        <f>HYPERLINK("\\10.12.11.20\TFO.FAIT.Share\EAP 백업\20201123\EAP 1\DA\JVAD\persist-test")</f>
        <v>\\10.12.11.20\TFO.FAIT.Share\EAP 백업\20201123\EAP 1\DA\JVAD\persist-test</v>
      </c>
    </row>
    <row r="4727" spans="1:1" x14ac:dyDescent="0.4">
      <c r="A4727" t="str">
        <f>HYPERLINK("\\10.12.11.20\TFO.FAIT.Share\EAP 백업\20201123\EAP 1\DA\JVAD\conf\extension")</f>
        <v>\\10.12.11.20\TFO.FAIT.Share\EAP 백업\20201123\EAP 1\DA\JVAD\conf\extension</v>
      </c>
    </row>
    <row r="4728" spans="1:1" x14ac:dyDescent="0.4">
      <c r="A4728" t="str">
        <f>HYPERLINK("\\10.12.11.20\TFO.FAIT.Share\EAP 백업\20201123\EAP 1\DA\JVAD\conf\opc")</f>
        <v>\\10.12.11.20\TFO.FAIT.Share\EAP 백업\20201123\EAP 1\DA\JVAD\conf\opc</v>
      </c>
    </row>
    <row r="4729" spans="1:1" x14ac:dyDescent="0.4">
      <c r="A4729" t="str">
        <f>HYPERLINK("\\10.12.11.20\TFO.FAIT.Share\EAP 백업\20201123\EAP 1\DA\JVAD\conf\to-deploy")</f>
        <v>\\10.12.11.20\TFO.FAIT.Share\EAP 백업\20201123\EAP 1\DA\JVAD\conf\to-deploy</v>
      </c>
    </row>
    <row r="4730" spans="1:1" x14ac:dyDescent="0.4">
      <c r="A4730" t="str">
        <f>HYPERLINK("\\10.12.11.20\TFO.FAIT.Share\EAP 백업\20201123\EAP 1\DA\LEH\backup")</f>
        <v>\\10.12.11.20\TFO.FAIT.Share\EAP 백업\20201123\EAP 1\DA\LEH\backup</v>
      </c>
    </row>
    <row r="4731" spans="1:1" x14ac:dyDescent="0.4">
      <c r="A4731" t="str">
        <f>HYPERLINK("\\10.12.11.20\TFO.FAIT.Share\EAP 백업\20201123\EAP 1\DA\LEH\conf")</f>
        <v>\\10.12.11.20\TFO.FAIT.Share\EAP 백업\20201123\EAP 1\DA\LEH\conf</v>
      </c>
    </row>
    <row r="4732" spans="1:1" x14ac:dyDescent="0.4">
      <c r="A4732" t="str">
        <f>HYPERLINK("\\10.12.11.20\TFO.FAIT.Share\EAP 백업\20201123\EAP 1\DA\LEH\persist")</f>
        <v>\\10.12.11.20\TFO.FAIT.Share\EAP 백업\20201123\EAP 1\DA\LEH\persist</v>
      </c>
    </row>
    <row r="4733" spans="1:1" x14ac:dyDescent="0.4">
      <c r="A4733" t="str">
        <f>HYPERLINK("\\10.12.11.20\TFO.FAIT.Share\EAP 백업\20201123\EAP 1\DA\LEH\conf\extension")</f>
        <v>\\10.12.11.20\TFO.FAIT.Share\EAP 백업\20201123\EAP 1\DA\LEH\conf\extension</v>
      </c>
    </row>
    <row r="4734" spans="1:1" x14ac:dyDescent="0.4">
      <c r="A4734" t="str">
        <f>HYPERLINK("\\10.12.11.20\TFO.FAIT.Share\EAP 백업\20201123\EAP 1\DA\LEH\conf\opc")</f>
        <v>\\10.12.11.20\TFO.FAIT.Share\EAP 백업\20201123\EAP 1\DA\LEH\conf\opc</v>
      </c>
    </row>
    <row r="4735" spans="1:1" x14ac:dyDescent="0.4">
      <c r="A4735" t="str">
        <f>HYPERLINK("\\10.12.11.20\TFO.FAIT.Share\EAP 백업\20201123\EAP 1\DA\LVAD\backup")</f>
        <v>\\10.12.11.20\TFO.FAIT.Share\EAP 백업\20201123\EAP 1\DA\LVAD\backup</v>
      </c>
    </row>
    <row r="4736" spans="1:1" x14ac:dyDescent="0.4">
      <c r="A4736" t="str">
        <f>HYPERLINK("\\10.12.11.20\TFO.FAIT.Share\EAP 백업\20201123\EAP 1\DA\LVAD\conf")</f>
        <v>\\10.12.11.20\TFO.FAIT.Share\EAP 백업\20201123\EAP 1\DA\LVAD\conf</v>
      </c>
    </row>
    <row r="4737" spans="1:1" x14ac:dyDescent="0.4">
      <c r="A4737" t="str">
        <f>HYPERLINK("\\10.12.11.20\TFO.FAIT.Share\EAP 백업\20201123\EAP 1\DA\LVAD\conf_test")</f>
        <v>\\10.12.11.20\TFO.FAIT.Share\EAP 백업\20201123\EAP 1\DA\LVAD\conf_test</v>
      </c>
    </row>
    <row r="4738" spans="1:1" x14ac:dyDescent="0.4">
      <c r="A4738" t="str">
        <f>HYPERLINK("\\10.12.11.20\TFO.FAIT.Share\EAP 백업\20201123\EAP 1\DA\LVAD\persist")</f>
        <v>\\10.12.11.20\TFO.FAIT.Share\EAP 백업\20201123\EAP 1\DA\LVAD\persist</v>
      </c>
    </row>
    <row r="4739" spans="1:1" x14ac:dyDescent="0.4">
      <c r="A4739" t="str">
        <f>HYPERLINK("\\10.12.11.20\TFO.FAIT.Share\EAP 백업\20201123\EAP 1\DA\LVAD\persist_test")</f>
        <v>\\10.12.11.20\TFO.FAIT.Share\EAP 백업\20201123\EAP 1\DA\LVAD\persist_test</v>
      </c>
    </row>
    <row r="4740" spans="1:1" x14ac:dyDescent="0.4">
      <c r="A4740" t="str">
        <f>HYPERLINK("\\10.12.11.20\TFO.FAIT.Share\EAP 백업\20201123\EAP 1\DA\LVAD\pertist_test")</f>
        <v>\\10.12.11.20\TFO.FAIT.Share\EAP 백업\20201123\EAP 1\DA\LVAD\pertist_test</v>
      </c>
    </row>
    <row r="4741" spans="1:1" x14ac:dyDescent="0.4">
      <c r="A4741" t="str">
        <f>HYPERLINK("\\10.12.11.20\TFO.FAIT.Share\EAP 백업\20201123\EAP 1\DA\LVAD\conf\extension")</f>
        <v>\\10.12.11.20\TFO.FAIT.Share\EAP 백업\20201123\EAP 1\DA\LVAD\conf\extension</v>
      </c>
    </row>
    <row r="4742" spans="1:1" x14ac:dyDescent="0.4">
      <c r="A4742" t="str">
        <f>HYPERLINK("\\10.12.11.20\TFO.FAIT.Share\EAP 백업\20201123\EAP 1\DA\LVAD\conf\opc")</f>
        <v>\\10.12.11.20\TFO.FAIT.Share\EAP 백업\20201123\EAP 1\DA\LVAD\conf\opc</v>
      </c>
    </row>
    <row r="4743" spans="1:1" x14ac:dyDescent="0.4">
      <c r="A4743" t="str">
        <f>HYPERLINK("\\10.12.11.20\TFO.FAIT.Share\EAP 백업\20201123\EAP 1\DA\LVAD\conf_test\extension")</f>
        <v>\\10.12.11.20\TFO.FAIT.Share\EAP 백업\20201123\EAP 1\DA\LVAD\conf_test\extension</v>
      </c>
    </row>
    <row r="4744" spans="1:1" x14ac:dyDescent="0.4">
      <c r="A4744" t="str">
        <f>HYPERLINK("\\10.12.11.20\TFO.FAIT.Share\EAP 백업\20201123\EAP 1\DA\LVAD\conf_test\opc")</f>
        <v>\\10.12.11.20\TFO.FAIT.Share\EAP 백업\20201123\EAP 1\DA\LVAD\conf_test\opc</v>
      </c>
    </row>
    <row r="4745" spans="1:1" x14ac:dyDescent="0.4">
      <c r="A4745" t="str">
        <f>HYPERLINK("\\10.12.11.20\TFO.FAIT.Share\EAP 백업\20201123\EAP 1\UA\TDRAWING")</f>
        <v>\\10.12.11.20\TFO.FAIT.Share\EAP 백업\20201123\EAP 1\UA\TDRAWING</v>
      </c>
    </row>
    <row r="4746" spans="1:1" x14ac:dyDescent="0.4">
      <c r="A4746" t="str">
        <f>HYPERLINK("\\10.12.11.20\TFO.FAIT.Share\EAP 백업\20201123\EAP 1\UA\TREWINDER")</f>
        <v>\\10.12.11.20\TFO.FAIT.Share\EAP 백업\20201123\EAP 1\UA\TREWINDER</v>
      </c>
    </row>
    <row r="4747" spans="1:1" x14ac:dyDescent="0.4">
      <c r="A4747" t="str">
        <f>HYPERLINK("\\10.12.11.20\TFO.FAIT.Share\EAP 백업\20201123\EAP 1\UA\TDRAWING\conf")</f>
        <v>\\10.12.11.20\TFO.FAIT.Share\EAP 백업\20201123\EAP 1\UA\TDRAWING\conf</v>
      </c>
    </row>
    <row r="4748" spans="1:1" x14ac:dyDescent="0.4">
      <c r="A4748" t="str">
        <f>HYPERLINK("\\10.12.11.20\TFO.FAIT.Share\EAP 백업\20201123\EAP 1\UA\TDRAWING\persist")</f>
        <v>\\10.12.11.20\TFO.FAIT.Share\EAP 백업\20201123\EAP 1\UA\TDRAWING\persist</v>
      </c>
    </row>
    <row r="4749" spans="1:1" x14ac:dyDescent="0.4">
      <c r="A4749" t="str">
        <f>HYPERLINK("\\10.12.11.20\TFO.FAIT.Share\EAP 백업\20201123\EAP 1\UA\TDRAWING\conf\extension")</f>
        <v>\\10.12.11.20\TFO.FAIT.Share\EAP 백업\20201123\EAP 1\UA\TDRAWING\conf\extension</v>
      </c>
    </row>
    <row r="4750" spans="1:1" x14ac:dyDescent="0.4">
      <c r="A4750" t="str">
        <f>HYPERLINK("\\10.12.11.20\TFO.FAIT.Share\EAP 백업\20201123\EAP 1\UA\TDRAWING\conf\opc")</f>
        <v>\\10.12.11.20\TFO.FAIT.Share\EAP 백업\20201123\EAP 1\UA\TDRAWING\conf\opc</v>
      </c>
    </row>
    <row r="4751" spans="1:1" x14ac:dyDescent="0.4">
      <c r="A4751" t="str">
        <f>HYPERLINK("\\10.12.11.20\TFO.FAIT.Share\EAP 백업\20201123\EAP 2\DA")</f>
        <v>\\10.12.11.20\TFO.FAIT.Share\EAP 백업\20201123\EAP 2\DA</v>
      </c>
    </row>
    <row r="4752" spans="1:1" x14ac:dyDescent="0.4">
      <c r="A4752" t="str">
        <f>HYPERLINK("\\10.12.11.20\TFO.FAIT.Share\EAP 백업\20201123\EAP 2\DA\DRA")</f>
        <v>\\10.12.11.20\TFO.FAIT.Share\EAP 백업\20201123\EAP 2\DA\DRA</v>
      </c>
    </row>
    <row r="4753" spans="1:1" x14ac:dyDescent="0.4">
      <c r="A4753" t="str">
        <f>HYPERLINK("\\10.12.11.20\TFO.FAIT.Share\EAP 백업\20201123\EAP 2\DA\FUR")</f>
        <v>\\10.12.11.20\TFO.FAIT.Share\EAP 백업\20201123\EAP 2\DA\FUR</v>
      </c>
    </row>
    <row r="4754" spans="1:1" x14ac:dyDescent="0.4">
      <c r="A4754" t="str">
        <f>HYPERLINK("\\10.12.11.20\TFO.FAIT.Share\EAP 백업\20201123\EAP 2\DA\JVAD")</f>
        <v>\\10.12.11.20\TFO.FAIT.Share\EAP 백업\20201123\EAP 2\DA\JVAD</v>
      </c>
    </row>
    <row r="4755" spans="1:1" x14ac:dyDescent="0.4">
      <c r="A4755" t="str">
        <f>HYPERLINK("\\10.12.11.20\TFO.FAIT.Share\EAP 백업\20201123\EAP 2\DA\LEH")</f>
        <v>\\10.12.11.20\TFO.FAIT.Share\EAP 백업\20201123\EAP 2\DA\LEH</v>
      </c>
    </row>
    <row r="4756" spans="1:1" x14ac:dyDescent="0.4">
      <c r="A4756" t="str">
        <f>HYPERLINK("\\10.12.11.20\TFO.FAIT.Share\EAP 백업\20201123\EAP 2\DA\LVAD")</f>
        <v>\\10.12.11.20\TFO.FAIT.Share\EAP 백업\20201123\EAP 2\DA\LVAD</v>
      </c>
    </row>
    <row r="4757" spans="1:1" x14ac:dyDescent="0.4">
      <c r="A4757" t="str">
        <f>HYPERLINK("\\10.12.11.20\TFO.FAIT.Share\EAP 백업\20201123\EAP 2\DA\DRA\conf")</f>
        <v>\\10.12.11.20\TFO.FAIT.Share\EAP 백업\20201123\EAP 2\DA\DRA\conf</v>
      </c>
    </row>
    <row r="4758" spans="1:1" x14ac:dyDescent="0.4">
      <c r="A4758" t="str">
        <f>HYPERLINK("\\10.12.11.20\TFO.FAIT.Share\EAP 백업\20201123\EAP 2\DA\DRA\persist")</f>
        <v>\\10.12.11.20\TFO.FAIT.Share\EAP 백업\20201123\EAP 2\DA\DRA\persist</v>
      </c>
    </row>
    <row r="4759" spans="1:1" x14ac:dyDescent="0.4">
      <c r="A4759" t="str">
        <f>HYPERLINK("\\10.12.11.20\TFO.FAIT.Share\EAP 백업\20201123\EAP 2\DA\DRA\conf\extension")</f>
        <v>\\10.12.11.20\TFO.FAIT.Share\EAP 백업\20201123\EAP 2\DA\DRA\conf\extension</v>
      </c>
    </row>
    <row r="4760" spans="1:1" x14ac:dyDescent="0.4">
      <c r="A4760" t="str">
        <f>HYPERLINK("\\10.12.11.20\TFO.FAIT.Share\EAP 백업\20201123\EAP 2\DA\DRA\conf\opc")</f>
        <v>\\10.12.11.20\TFO.FAIT.Share\EAP 백업\20201123\EAP 2\DA\DRA\conf\opc</v>
      </c>
    </row>
    <row r="4761" spans="1:1" x14ac:dyDescent="0.4">
      <c r="A4761" t="str">
        <f>HYPERLINK("\\10.12.11.20\TFO.FAIT.Share\EAP 백업\20201123\EAP 2\DA\FUR\conf")</f>
        <v>\\10.12.11.20\TFO.FAIT.Share\EAP 백업\20201123\EAP 2\DA\FUR\conf</v>
      </c>
    </row>
    <row r="4762" spans="1:1" x14ac:dyDescent="0.4">
      <c r="A4762" t="str">
        <f>HYPERLINK("\\10.12.11.20\TFO.FAIT.Share\EAP 백업\20201123\EAP 2\DA\FUR\persist")</f>
        <v>\\10.12.11.20\TFO.FAIT.Share\EAP 백업\20201123\EAP 2\DA\FUR\persist</v>
      </c>
    </row>
    <row r="4763" spans="1:1" x14ac:dyDescent="0.4">
      <c r="A4763" t="str">
        <f>HYPERLINK("\\10.12.11.20\TFO.FAIT.Share\EAP 백업\20201123\EAP 2\DA\FUR\conf\extension")</f>
        <v>\\10.12.11.20\TFO.FAIT.Share\EAP 백업\20201123\EAP 2\DA\FUR\conf\extension</v>
      </c>
    </row>
    <row r="4764" spans="1:1" x14ac:dyDescent="0.4">
      <c r="A4764" t="str">
        <f>HYPERLINK("\\10.12.11.20\TFO.FAIT.Share\EAP 백업\20201123\EAP 2\DA\FUR\conf\opc")</f>
        <v>\\10.12.11.20\TFO.FAIT.Share\EAP 백업\20201123\EAP 2\DA\FUR\conf\opc</v>
      </c>
    </row>
    <row r="4765" spans="1:1" x14ac:dyDescent="0.4">
      <c r="A4765" t="str">
        <f>HYPERLINK("\\10.12.11.20\TFO.FAIT.Share\EAP 백업\20201123\EAP 2\DA\JVAD\backup")</f>
        <v>\\10.12.11.20\TFO.FAIT.Share\EAP 백업\20201123\EAP 2\DA\JVAD\backup</v>
      </c>
    </row>
    <row r="4766" spans="1:1" x14ac:dyDescent="0.4">
      <c r="A4766" t="str">
        <f>HYPERLINK("\\10.12.11.20\TFO.FAIT.Share\EAP 백업\20201123\EAP 2\DA\JVAD\conf")</f>
        <v>\\10.12.11.20\TFO.FAIT.Share\EAP 백업\20201123\EAP 2\DA\JVAD\conf</v>
      </c>
    </row>
    <row r="4767" spans="1:1" x14ac:dyDescent="0.4">
      <c r="A4767" t="str">
        <f>HYPERLINK("\\10.12.11.20\TFO.FAIT.Share\EAP 백업\20201123\EAP 2\DA\JVAD\persist")</f>
        <v>\\10.12.11.20\TFO.FAIT.Share\EAP 백업\20201123\EAP 2\DA\JVAD\persist</v>
      </c>
    </row>
    <row r="4768" spans="1:1" x14ac:dyDescent="0.4">
      <c r="A4768" t="str">
        <f>HYPERLINK("\\10.12.11.20\TFO.FAIT.Share\EAP 백업\20201123\EAP 2\DA\JVAD\conf\extension")</f>
        <v>\\10.12.11.20\TFO.FAIT.Share\EAP 백업\20201123\EAP 2\DA\JVAD\conf\extension</v>
      </c>
    </row>
    <row r="4769" spans="1:1" x14ac:dyDescent="0.4">
      <c r="A4769" t="str">
        <f>HYPERLINK("\\10.12.11.20\TFO.FAIT.Share\EAP 백업\20201123\EAP 2\DA\JVAD\conf\opc")</f>
        <v>\\10.12.11.20\TFO.FAIT.Share\EAP 백업\20201123\EAP 2\DA\JVAD\conf\opc</v>
      </c>
    </row>
    <row r="4770" spans="1:1" x14ac:dyDescent="0.4">
      <c r="A4770" t="str">
        <f>HYPERLINK("\\10.12.11.20\TFO.FAIT.Share\EAP 백업\20201123\EAP 2\DA\LEH\conf")</f>
        <v>\\10.12.11.20\TFO.FAIT.Share\EAP 백업\20201123\EAP 2\DA\LEH\conf</v>
      </c>
    </row>
    <row r="4771" spans="1:1" x14ac:dyDescent="0.4">
      <c r="A4771" t="str">
        <f>HYPERLINK("\\10.12.11.20\TFO.FAIT.Share\EAP 백업\20201123\EAP 2\DA\LEH\persist")</f>
        <v>\\10.12.11.20\TFO.FAIT.Share\EAP 백업\20201123\EAP 2\DA\LEH\persist</v>
      </c>
    </row>
    <row r="4772" spans="1:1" x14ac:dyDescent="0.4">
      <c r="A4772" t="str">
        <f>HYPERLINK("\\10.12.11.20\TFO.FAIT.Share\EAP 백업\20201123\EAP 2\DA\LEH\conf\extension")</f>
        <v>\\10.12.11.20\TFO.FAIT.Share\EAP 백업\20201123\EAP 2\DA\LEH\conf\extension</v>
      </c>
    </row>
    <row r="4773" spans="1:1" x14ac:dyDescent="0.4">
      <c r="A4773" t="str">
        <f>HYPERLINK("\\10.12.11.20\TFO.FAIT.Share\EAP 백업\20201123\EAP 2\DA\LEH\conf\opc")</f>
        <v>\\10.12.11.20\TFO.FAIT.Share\EAP 백업\20201123\EAP 2\DA\LEH\conf\opc</v>
      </c>
    </row>
    <row r="4774" spans="1:1" x14ac:dyDescent="0.4">
      <c r="A4774" t="str">
        <f>HYPERLINK("\\10.12.11.20\TFO.FAIT.Share\EAP 백업\20201123\EAP 2\DA\LVAD\backup")</f>
        <v>\\10.12.11.20\TFO.FAIT.Share\EAP 백업\20201123\EAP 2\DA\LVAD\backup</v>
      </c>
    </row>
    <row r="4775" spans="1:1" x14ac:dyDescent="0.4">
      <c r="A4775" t="str">
        <f>HYPERLINK("\\10.12.11.20\TFO.FAIT.Share\EAP 백업\20201123\EAP 2\DA\LVAD\conf")</f>
        <v>\\10.12.11.20\TFO.FAIT.Share\EAP 백업\20201123\EAP 2\DA\LVAD\conf</v>
      </c>
    </row>
    <row r="4776" spans="1:1" x14ac:dyDescent="0.4">
      <c r="A4776" t="str">
        <f>HYPERLINK("\\10.12.11.20\TFO.FAIT.Share\EAP 백업\20201123\EAP 2\DA\LVAD\conf_test")</f>
        <v>\\10.12.11.20\TFO.FAIT.Share\EAP 백업\20201123\EAP 2\DA\LVAD\conf_test</v>
      </c>
    </row>
    <row r="4777" spans="1:1" x14ac:dyDescent="0.4">
      <c r="A4777" t="str">
        <f>HYPERLINK("\\10.12.11.20\TFO.FAIT.Share\EAP 백업\20201123\EAP 2\DA\LVAD\persist")</f>
        <v>\\10.12.11.20\TFO.FAIT.Share\EAP 백업\20201123\EAP 2\DA\LVAD\persist</v>
      </c>
    </row>
    <row r="4778" spans="1:1" x14ac:dyDescent="0.4">
      <c r="A4778" t="str">
        <f>HYPERLINK("\\10.12.11.20\TFO.FAIT.Share\EAP 백업\20201123\EAP 2\DA\LVAD\persist_test")</f>
        <v>\\10.12.11.20\TFO.FAIT.Share\EAP 백업\20201123\EAP 2\DA\LVAD\persist_test</v>
      </c>
    </row>
    <row r="4779" spans="1:1" x14ac:dyDescent="0.4">
      <c r="A4779" t="str">
        <f>HYPERLINK("\\10.12.11.20\TFO.FAIT.Share\EAP 백업\20201123\EAP 2\DA\LVAD\conf\extension")</f>
        <v>\\10.12.11.20\TFO.FAIT.Share\EAP 백업\20201123\EAP 2\DA\LVAD\conf\extension</v>
      </c>
    </row>
    <row r="4780" spans="1:1" x14ac:dyDescent="0.4">
      <c r="A4780" t="str">
        <f>HYPERLINK("\\10.12.11.20\TFO.FAIT.Share\EAP 백업\20201123\EAP 2\DA\LVAD\conf\opc")</f>
        <v>\\10.12.11.20\TFO.FAIT.Share\EAP 백업\20201123\EAP 2\DA\LVAD\conf\opc</v>
      </c>
    </row>
    <row r="4781" spans="1:1" x14ac:dyDescent="0.4">
      <c r="A4781" t="str">
        <f>HYPERLINK("\\10.12.11.20\TFO.FAIT.Share\EAP 백업\20201123\EAP 2\DA\LVAD\conf_test\extension")</f>
        <v>\\10.12.11.20\TFO.FAIT.Share\EAP 백업\20201123\EAP 2\DA\LVAD\conf_test\extension</v>
      </c>
    </row>
    <row r="4782" spans="1:1" x14ac:dyDescent="0.4">
      <c r="A4782" t="str">
        <f>HYPERLINK("\\10.12.11.20\TFO.FAIT.Share\EAP 백업\20201123\EAP 2\DA\LVAD\conf_test\opc")</f>
        <v>\\10.12.11.20\TFO.FAIT.Share\EAP 백업\20201123\EAP 2\DA\LVAD\conf_test\opc</v>
      </c>
    </row>
    <row r="4783" spans="1:1" x14ac:dyDescent="0.4">
      <c r="A4783" t="str">
        <f>HYPERLINK("\\10.12.11.20\TFO.FAIT.Share\EAP 백업\20201123\EAP 3\UA")</f>
        <v>\\10.12.11.20\TFO.FAIT.Share\EAP 백업\20201123\EAP 3\UA</v>
      </c>
    </row>
    <row r="4784" spans="1:1" x14ac:dyDescent="0.4">
      <c r="A4784" t="str">
        <f>HYPERLINK("\\10.12.11.20\TFO.FAIT.Share\EAP 백업\20201123\EAP 3\UA\MREWINDER")</f>
        <v>\\10.12.11.20\TFO.FAIT.Share\EAP 백업\20201123\EAP 3\UA\MREWINDER</v>
      </c>
    </row>
    <row r="4785" spans="1:1" x14ac:dyDescent="0.4">
      <c r="A4785" t="str">
        <f>HYPERLINK("\\10.12.11.20\TFO.FAIT.Share\EAP 백업\20201123\EAP 3\UA\NDRAW")</f>
        <v>\\10.12.11.20\TFO.FAIT.Share\EAP 백업\20201123\EAP 3\UA\NDRAW</v>
      </c>
    </row>
    <row r="4786" spans="1:1" x14ac:dyDescent="0.4">
      <c r="A4786" t="str">
        <f>HYPERLINK("\\10.12.11.20\TFO.FAIT.Share\EAP 백업\20201123\EAP 3\UA\OVD")</f>
        <v>\\10.12.11.20\TFO.FAIT.Share\EAP 백업\20201123\EAP 3\UA\OVD</v>
      </c>
    </row>
    <row r="4787" spans="1:1" x14ac:dyDescent="0.4">
      <c r="A4787" t="str">
        <f>HYPERLINK("\\10.12.11.20\TFO.FAIT.Share\EAP 백업\20201123\EAP 3\UA\WYREW")</f>
        <v>\\10.12.11.20\TFO.FAIT.Share\EAP 백업\20201123\EAP 3\UA\WYREW</v>
      </c>
    </row>
    <row r="4788" spans="1:1" x14ac:dyDescent="0.4">
      <c r="A4788" t="str">
        <f>HYPERLINK("\\10.12.11.20\TFO.FAIT.Share\EAP 백업\20201123\EAP 3\UA\MREWINDER\backup")</f>
        <v>\\10.12.11.20\TFO.FAIT.Share\EAP 백업\20201123\EAP 3\UA\MREWINDER\backup</v>
      </c>
    </row>
    <row r="4789" spans="1:1" x14ac:dyDescent="0.4">
      <c r="A4789" t="str">
        <f>HYPERLINK("\\10.12.11.20\TFO.FAIT.Share\EAP 백업\20201123\EAP 3\UA\MREWINDER\conf")</f>
        <v>\\10.12.11.20\TFO.FAIT.Share\EAP 백업\20201123\EAP 3\UA\MREWINDER\conf</v>
      </c>
    </row>
    <row r="4790" spans="1:1" x14ac:dyDescent="0.4">
      <c r="A4790" t="str">
        <f>HYPERLINK("\\10.12.11.20\TFO.FAIT.Share\EAP 백업\20201123\EAP 3\UA\MREWINDER\persist")</f>
        <v>\\10.12.11.20\TFO.FAIT.Share\EAP 백업\20201123\EAP 3\UA\MREWINDER\persist</v>
      </c>
    </row>
    <row r="4791" spans="1:1" x14ac:dyDescent="0.4">
      <c r="A4791" t="str">
        <f>HYPERLINK("\\10.12.11.20\TFO.FAIT.Share\EAP 백업\20201123\EAP 3\UA\MREWINDER\conf\extension")</f>
        <v>\\10.12.11.20\TFO.FAIT.Share\EAP 백업\20201123\EAP 3\UA\MREWINDER\conf\extension</v>
      </c>
    </row>
    <row r="4792" spans="1:1" x14ac:dyDescent="0.4">
      <c r="A4792" t="str">
        <f>HYPERLINK("\\10.12.11.20\TFO.FAIT.Share\EAP 백업\20201123\EAP 3\UA\MREWINDER\conf\opc")</f>
        <v>\\10.12.11.20\TFO.FAIT.Share\EAP 백업\20201123\EAP 3\UA\MREWINDER\conf\opc</v>
      </c>
    </row>
    <row r="4793" spans="1:1" x14ac:dyDescent="0.4">
      <c r="A4793" t="str">
        <f>HYPERLINK("\\10.12.11.20\TFO.FAIT.Share\EAP 백업\20201123\EAP 3\UA\NDRAW\backup")</f>
        <v>\\10.12.11.20\TFO.FAIT.Share\EAP 백업\20201123\EAP 3\UA\NDRAW\backup</v>
      </c>
    </row>
    <row r="4794" spans="1:1" x14ac:dyDescent="0.4">
      <c r="A4794" t="str">
        <f>HYPERLINK("\\10.12.11.20\TFO.FAIT.Share\EAP 백업\20201123\EAP 3\UA\NDRAW\conf")</f>
        <v>\\10.12.11.20\TFO.FAIT.Share\EAP 백업\20201123\EAP 3\UA\NDRAW\conf</v>
      </c>
    </row>
    <row r="4795" spans="1:1" x14ac:dyDescent="0.4">
      <c r="A4795" t="str">
        <f>HYPERLINK("\\10.12.11.20\TFO.FAIT.Share\EAP 백업\20201123\EAP 3\UA\NDRAW\persist")</f>
        <v>\\10.12.11.20\TFO.FAIT.Share\EAP 백업\20201123\EAP 3\UA\NDRAW\persist</v>
      </c>
    </row>
    <row r="4796" spans="1:1" x14ac:dyDescent="0.4">
      <c r="A4796" t="str">
        <f>HYPERLINK("\\10.12.11.20\TFO.FAIT.Share\EAP 백업\20201123\EAP 3\UA\NDRAW\persist2")</f>
        <v>\\10.12.11.20\TFO.FAIT.Share\EAP 백업\20201123\EAP 3\UA\NDRAW\persist2</v>
      </c>
    </row>
    <row r="4797" spans="1:1" x14ac:dyDescent="0.4">
      <c r="A4797" t="str">
        <f>HYPERLINK("\\10.12.11.20\TFO.FAIT.Share\EAP 백업\20201123\EAP 3\UA\NDRAW\conf\extension")</f>
        <v>\\10.12.11.20\TFO.FAIT.Share\EAP 백업\20201123\EAP 3\UA\NDRAW\conf\extension</v>
      </c>
    </row>
    <row r="4798" spans="1:1" x14ac:dyDescent="0.4">
      <c r="A4798" t="str">
        <f>HYPERLINK("\\10.12.11.20\TFO.FAIT.Share\EAP 백업\20201123\EAP 3\UA\NDRAW\conf\opc")</f>
        <v>\\10.12.11.20\TFO.FAIT.Share\EAP 백업\20201123\EAP 3\UA\NDRAW\conf\opc</v>
      </c>
    </row>
    <row r="4799" spans="1:1" x14ac:dyDescent="0.4">
      <c r="A4799" t="str">
        <f>HYPERLINK("\\10.12.11.20\TFO.FAIT.Share\EAP 백업\20201123\EAP 3\UA\OVD\conf")</f>
        <v>\\10.12.11.20\TFO.FAIT.Share\EAP 백업\20201123\EAP 3\UA\OVD\conf</v>
      </c>
    </row>
    <row r="4800" spans="1:1" x14ac:dyDescent="0.4">
      <c r="A4800" t="str">
        <f>HYPERLINK("\\10.12.11.20\TFO.FAIT.Share\EAP 백업\20201123\EAP 3\UA\OVD\logs")</f>
        <v>\\10.12.11.20\TFO.FAIT.Share\EAP 백업\20201123\EAP 3\UA\OVD\logs</v>
      </c>
    </row>
    <row r="4801" spans="1:1" x14ac:dyDescent="0.4">
      <c r="A4801" t="str">
        <f>HYPERLINK("\\10.12.11.20\TFO.FAIT.Share\EAP 백업\20201123\EAP 3\UA\OVD\persist")</f>
        <v>\\10.12.11.20\TFO.FAIT.Share\EAP 백업\20201123\EAP 3\UA\OVD\persist</v>
      </c>
    </row>
    <row r="4802" spans="1:1" x14ac:dyDescent="0.4">
      <c r="A4802" t="str">
        <f>HYPERLINK("\\10.12.11.20\TFO.FAIT.Share\EAP 백업\20201123\EAP 3\UA\OVD\conf\extension")</f>
        <v>\\10.12.11.20\TFO.FAIT.Share\EAP 백업\20201123\EAP 3\UA\OVD\conf\extension</v>
      </c>
    </row>
    <row r="4803" spans="1:1" x14ac:dyDescent="0.4">
      <c r="A4803" t="str">
        <f>HYPERLINK("\\10.12.11.20\TFO.FAIT.Share\EAP 백업\20201123\EAP 3\UA\OVD\conf\opc")</f>
        <v>\\10.12.11.20\TFO.FAIT.Share\EAP 백업\20201123\EAP 3\UA\OVD\conf\opc</v>
      </c>
    </row>
    <row r="4804" spans="1:1" x14ac:dyDescent="0.4">
      <c r="A4804" t="str">
        <f>HYPERLINK("\\10.12.11.20\TFO.FAIT.Share\EAP 백업\20201123\EAP 3\UA\WYREW\backup")</f>
        <v>\\10.12.11.20\TFO.FAIT.Share\EAP 백업\20201123\EAP 3\UA\WYREW\backup</v>
      </c>
    </row>
    <row r="4805" spans="1:1" x14ac:dyDescent="0.4">
      <c r="A4805" t="str">
        <f>HYPERLINK("\\10.12.11.20\TFO.FAIT.Share\EAP 백업\20201123\EAP 3\UA\WYREW\conf")</f>
        <v>\\10.12.11.20\TFO.FAIT.Share\EAP 백업\20201123\EAP 3\UA\WYREW\conf</v>
      </c>
    </row>
    <row r="4806" spans="1:1" x14ac:dyDescent="0.4">
      <c r="A4806" t="str">
        <f>HYPERLINK("\\10.12.11.20\TFO.FAIT.Share\EAP 백업\20201123\EAP 3\UA\WYREW\persist")</f>
        <v>\\10.12.11.20\TFO.FAIT.Share\EAP 백업\20201123\EAP 3\UA\WYREW\persist</v>
      </c>
    </row>
    <row r="4807" spans="1:1" x14ac:dyDescent="0.4">
      <c r="A4807" t="str">
        <f>HYPERLINK("\\10.12.11.20\TFO.FAIT.Share\EAP 백업\20201123\EAP 3\UA\WYREW\conf\extension")</f>
        <v>\\10.12.11.20\TFO.FAIT.Share\EAP 백업\20201123\EAP 3\UA\WYREW\conf\extension</v>
      </c>
    </row>
    <row r="4808" spans="1:1" x14ac:dyDescent="0.4">
      <c r="A4808" t="str">
        <f>HYPERLINK("\\10.12.11.20\TFO.FAIT.Share\EAP 백업\20201123\EAP 3\UA\WYREW\conf\opc")</f>
        <v>\\10.12.11.20\TFO.FAIT.Share\EAP 백업\20201123\EAP 3\UA\WYREW\conf\opc</v>
      </c>
    </row>
    <row r="4809" spans="1:1" x14ac:dyDescent="0.4">
      <c r="A4809" t="str">
        <f>HYPERLINK("\\10.12.11.20\TFO.FAIT.Share\IT_교육\오토캐드")</f>
        <v>\\10.12.11.20\TFO.FAIT.Share\IT_교육\오토캐드</v>
      </c>
    </row>
    <row r="4810" spans="1:1" x14ac:dyDescent="0.4">
      <c r="A4810" t="str">
        <f>HYPERLINK("\\10.12.11.20\TFO.FAIT.Share\TFOWMS\TFOWAS")</f>
        <v>\\10.12.11.20\TFO.FAIT.Share\TFOWMS\TFOWAS</v>
      </c>
    </row>
    <row r="4811" spans="1:1" x14ac:dyDescent="0.4">
      <c r="A4811" t="str">
        <f>HYPERLINK("\\10.12.11.20\TFO.FAIT.Share\TFOWMS\TFOWAS\TFOWMS")</f>
        <v>\\10.12.11.20\TFO.FAIT.Share\TFOWMS\TFOWAS\TFOWMS</v>
      </c>
    </row>
    <row r="4812" spans="1:1" x14ac:dyDescent="0.4">
      <c r="A4812" t="str">
        <f>HYPERLINK("\\10.12.11.20\TFO.FAIT.Share\TFOWMS\TFOWAS\TFOWMS\.vs")</f>
        <v>\\10.12.11.20\TFO.FAIT.Share\TFOWMS\TFOWAS\TFOWMS\.vs</v>
      </c>
    </row>
    <row r="4813" spans="1:1" x14ac:dyDescent="0.4">
      <c r="A4813" t="str">
        <f>HYPERLINK("\\10.12.11.20\TFO.FAIT.Share\TFOWMS\TFOWAS\TFOWMS\Image")</f>
        <v>\\10.12.11.20\TFO.FAIT.Share\TFOWMS\TFOWAS\TFOWMS\Image</v>
      </c>
    </row>
    <row r="4814" spans="1:1" x14ac:dyDescent="0.4">
      <c r="A4814" t="str">
        <f>HYPERLINK("\\10.12.11.20\TFO.FAIT.Share\TFOWMS\TFOWAS\TFOWMS\packages")</f>
        <v>\\10.12.11.20\TFO.FAIT.Share\TFOWMS\TFOWAS\TFOWMS\packages</v>
      </c>
    </row>
    <row r="4815" spans="1:1" x14ac:dyDescent="0.4">
      <c r="A4815" t="str">
        <f>HYPERLINK("\\10.12.11.20\TFO.FAIT.Share\TFOWMS\TFOWAS\TFOWMS\PDA8")</f>
        <v>\\10.12.11.20\TFO.FAIT.Share\TFOWMS\TFOWAS\TFOWMS\PDA8</v>
      </c>
    </row>
    <row r="4816" spans="1:1" x14ac:dyDescent="0.4">
      <c r="A4816" t="str">
        <f>HYPERLINK("\\10.12.11.20\TFO.FAIT.Share\TFOWMS\TFOWAS\TFOWMS\SAPIF")</f>
        <v>\\10.12.11.20\TFO.FAIT.Share\TFOWMS\TFOWAS\TFOWMS\SAPIF</v>
      </c>
    </row>
    <row r="4817" spans="1:1" x14ac:dyDescent="0.4">
      <c r="A4817" t="str">
        <f>HYPERLINK("\\10.12.11.20\TFO.FAIT.Share\TFOWMS\TFOWAS\TFOWMS\SCM")</f>
        <v>\\10.12.11.20\TFO.FAIT.Share\TFOWMS\TFOWAS\TFOWMS\SCM</v>
      </c>
    </row>
    <row r="4818" spans="1:1" x14ac:dyDescent="0.4">
      <c r="A4818" t="str">
        <f>HYPERLINK("\\10.12.11.20\TFO.FAIT.Share\TFOWMS\TFOWAS\TFOWMS\SMFunc")</f>
        <v>\\10.12.11.20\TFO.FAIT.Share\TFOWMS\TFOWAS\TFOWMS\SMFunc</v>
      </c>
    </row>
    <row r="4819" spans="1:1" x14ac:dyDescent="0.4">
      <c r="A4819" t="str">
        <f>HYPERLINK("\\10.12.11.20\TFO.FAIT.Share\TFOWMS\TFOWAS\TFOWMS\TABLET")</f>
        <v>\\10.12.11.20\TFO.FAIT.Share\TFOWMS\TFOWAS\TFOWMS\TABLET</v>
      </c>
    </row>
    <row r="4820" spans="1:1" x14ac:dyDescent="0.4">
      <c r="A4820" t="str">
        <f>HYPERLINK("\\10.12.11.20\TFO.FAIT.Share\TFOWMS\TFOWAS\TFOWMS\.vs\TFOWMS")</f>
        <v>\\10.12.11.20\TFO.FAIT.Share\TFOWMS\TFOWAS\TFOWMS\.vs\TFOWMS</v>
      </c>
    </row>
    <row r="4821" spans="1:1" x14ac:dyDescent="0.4">
      <c r="A4821" t="str">
        <f>HYPERLINK("\\10.12.11.20\TFO.FAIT.Share\TFOWMS\TFOWAS\TFOWMS\.vs\TFOWMS\v16")</f>
        <v>\\10.12.11.20\TFO.FAIT.Share\TFOWMS\TFOWAS\TFOWMS\.vs\TFOWMS\v16</v>
      </c>
    </row>
    <row r="4822" spans="1:1" x14ac:dyDescent="0.4">
      <c r="A4822" t="str">
        <f>HYPERLINK("\\10.12.11.20\TFO.FAIT.Share\TFOWMS\TFOWAS\TFOWMS\Image\AJ World")</f>
        <v>\\10.12.11.20\TFO.FAIT.Share\TFOWMS\TFOWAS\TFOWMS\Image\AJ World</v>
      </c>
    </row>
    <row r="4823" spans="1:1" x14ac:dyDescent="0.4">
      <c r="A4823" t="str">
        <f>HYPERLINK("\\10.12.11.20\TFO.FAIT.Share\TFOWMS\TFOWAS\TFOWMS\Image\KioskMenu")</f>
        <v>\\10.12.11.20\TFO.FAIT.Share\TFOWMS\TFOWAS\TFOWMS\Image\KioskMenu</v>
      </c>
    </row>
    <row r="4824" spans="1:1" x14ac:dyDescent="0.4">
      <c r="A4824" t="str">
        <f>HYPERLINK("\\10.12.11.20\TFO.FAIT.Share\TFOWMS\TFOWAS\TFOWMS\Image\Menu")</f>
        <v>\\10.12.11.20\TFO.FAIT.Share\TFOWMS\TFOWAS\TFOWMS\Image\Menu</v>
      </c>
    </row>
    <row r="4825" spans="1:1" x14ac:dyDescent="0.4">
      <c r="A4825" t="str">
        <f>HYPERLINK("\\10.12.11.20\TFO.FAIT.Share\TFOWMS\TFOWAS\TFOWMS\Image\PDAMenu")</f>
        <v>\\10.12.11.20\TFO.FAIT.Share\TFOWMS\TFOWAS\TFOWMS\Image\PDAMenu</v>
      </c>
    </row>
    <row r="4826" spans="1:1" x14ac:dyDescent="0.4">
      <c r="A4826" t="str">
        <f>HYPERLINK("\\10.12.11.20\TFO.FAIT.Share\TFOWMS\TFOWAS\TFOWMS\Image\미래생활")</f>
        <v>\\10.12.11.20\TFO.FAIT.Share\TFOWMS\TFOWAS\TFOWMS\Image\미래생활</v>
      </c>
    </row>
    <row r="4827" spans="1:1" x14ac:dyDescent="0.4">
      <c r="A4827" t="str">
        <f>HYPERLINK("\\10.12.11.20\TFO.FAIT.Share\TFOWMS\TFOWAS\TFOWMS\Image\아진크린")</f>
        <v>\\10.12.11.20\TFO.FAIT.Share\TFOWMS\TFOWAS\TFOWMS\Image\아진크린</v>
      </c>
    </row>
    <row r="4828" spans="1:1" x14ac:dyDescent="0.4">
      <c r="A4828" t="str">
        <f>HYPERLINK("\\10.12.11.20\TFO.FAIT.Share\TFOWMS\TFOWAS\TFOWMS\packages\MailKit.2.10.0")</f>
        <v>\\10.12.11.20\TFO.FAIT.Share\TFOWMS\TFOWAS\TFOWMS\packages\MailKit.2.10.0</v>
      </c>
    </row>
    <row r="4829" spans="1:1" x14ac:dyDescent="0.4">
      <c r="A4829" t="str">
        <f>HYPERLINK("\\10.12.11.20\TFO.FAIT.Share\TFOWMS\TFOWAS\TFOWMS\packages\MimeKit.2.10.0")</f>
        <v>\\10.12.11.20\TFO.FAIT.Share\TFOWMS\TFOWAS\TFOWMS\packages\MimeKit.2.10.0</v>
      </c>
    </row>
    <row r="4830" spans="1:1" x14ac:dyDescent="0.4">
      <c r="A4830" t="str">
        <f>HYPERLINK("\\10.12.11.20\TFO.FAIT.Share\TFOWMS\TFOWAS\TFOWMS\packages\Portable.BouncyCastle.1.8.8")</f>
        <v>\\10.12.11.20\TFO.FAIT.Share\TFOWMS\TFOWAS\TFOWMS\packages\Portable.BouncyCastle.1.8.8</v>
      </c>
    </row>
    <row r="4831" spans="1:1" x14ac:dyDescent="0.4">
      <c r="A4831" t="str">
        <f>HYPERLINK("\\10.12.11.20\TFO.FAIT.Share\TFOWMS\TFOWAS\TFOWMS\packages\System.Buffers.4.5.1")</f>
        <v>\\10.12.11.20\TFO.FAIT.Share\TFOWMS\TFOWAS\TFOWMS\packages\System.Buffers.4.5.1</v>
      </c>
    </row>
    <row r="4832" spans="1:1" x14ac:dyDescent="0.4">
      <c r="A4832" t="str">
        <f>HYPERLINK("\\10.12.11.20\TFO.FAIT.Share\TFOWMS\TFOWAS\TFOWMS\packages\System.Data.DataSetExtensions.4.5.0")</f>
        <v>\\10.12.11.20\TFO.FAIT.Share\TFOWMS\TFOWAS\TFOWMS\packages\System.Data.DataSetExtensions.4.5.0</v>
      </c>
    </row>
    <row r="4833" spans="1:1" x14ac:dyDescent="0.4">
      <c r="A4833" t="str">
        <f>HYPERLINK("\\10.12.11.20\TFO.FAIT.Share\TFOWMS\TFOWAS\TFOWMS\packages\MailKit.2.10.0\icons")</f>
        <v>\\10.12.11.20\TFO.FAIT.Share\TFOWMS\TFOWAS\TFOWMS\packages\MailKit.2.10.0\icons</v>
      </c>
    </row>
    <row r="4834" spans="1:1" x14ac:dyDescent="0.4">
      <c r="A4834" t="str">
        <f>HYPERLINK("\\10.12.11.20\TFO.FAIT.Share\TFOWMS\TFOWAS\TFOWMS\packages\MailKit.2.10.0\lib")</f>
        <v>\\10.12.11.20\TFO.FAIT.Share\TFOWMS\TFOWAS\TFOWMS\packages\MailKit.2.10.0\lib</v>
      </c>
    </row>
    <row r="4835" spans="1:1" x14ac:dyDescent="0.4">
      <c r="A4835" t="str">
        <f>HYPERLINK("\\10.12.11.20\TFO.FAIT.Share\TFOWMS\TFOWAS\TFOWMS\packages\MailKit.2.10.0\lib\net45")</f>
        <v>\\10.12.11.20\TFO.FAIT.Share\TFOWMS\TFOWAS\TFOWMS\packages\MailKit.2.10.0\lib\net45</v>
      </c>
    </row>
    <row r="4836" spans="1:1" x14ac:dyDescent="0.4">
      <c r="A4836" t="str">
        <f>HYPERLINK("\\10.12.11.20\TFO.FAIT.Share\TFOWMS\TFOWAS\TFOWMS\packages\MailKit.2.10.0\lib\net46")</f>
        <v>\\10.12.11.20\TFO.FAIT.Share\TFOWMS\TFOWAS\TFOWMS\packages\MailKit.2.10.0\lib\net46</v>
      </c>
    </row>
    <row r="4837" spans="1:1" x14ac:dyDescent="0.4">
      <c r="A4837" t="str">
        <f>HYPERLINK("\\10.12.11.20\TFO.FAIT.Share\TFOWMS\TFOWAS\TFOWMS\packages\MailKit.2.10.0\lib\net47")</f>
        <v>\\10.12.11.20\TFO.FAIT.Share\TFOWMS\TFOWAS\TFOWMS\packages\MailKit.2.10.0\lib\net47</v>
      </c>
    </row>
    <row r="4838" spans="1:1" x14ac:dyDescent="0.4">
      <c r="A4838" t="str">
        <f>HYPERLINK("\\10.12.11.20\TFO.FAIT.Share\TFOWMS\TFOWAS\TFOWMS\packages\MailKit.2.10.0\lib\net48")</f>
        <v>\\10.12.11.20\TFO.FAIT.Share\TFOWMS\TFOWAS\TFOWMS\packages\MailKit.2.10.0\lib\net48</v>
      </c>
    </row>
    <row r="4839" spans="1:1" x14ac:dyDescent="0.4">
      <c r="A4839" t="str">
        <f>HYPERLINK("\\10.12.11.20\TFO.FAIT.Share\TFOWMS\TFOWAS\TFOWMS\packages\MailKit.2.10.0\lib\netstandard2.0")</f>
        <v>\\10.12.11.20\TFO.FAIT.Share\TFOWMS\TFOWAS\TFOWMS\packages\MailKit.2.10.0\lib\netstandard2.0</v>
      </c>
    </row>
    <row r="4840" spans="1:1" x14ac:dyDescent="0.4">
      <c r="A4840" t="str">
        <f>HYPERLINK("\\10.12.11.20\TFO.FAIT.Share\TFOWMS\TFOWAS\TFOWMS\packages\MimeKit.2.10.0\icons")</f>
        <v>\\10.12.11.20\TFO.FAIT.Share\TFOWMS\TFOWAS\TFOWMS\packages\MimeKit.2.10.0\icons</v>
      </c>
    </row>
    <row r="4841" spans="1:1" x14ac:dyDescent="0.4">
      <c r="A4841" t="str">
        <f>HYPERLINK("\\10.12.11.20\TFO.FAIT.Share\TFOWMS\TFOWAS\TFOWMS\packages\MimeKit.2.10.0\lib")</f>
        <v>\\10.12.11.20\TFO.FAIT.Share\TFOWMS\TFOWAS\TFOWMS\packages\MimeKit.2.10.0\lib</v>
      </c>
    </row>
    <row r="4842" spans="1:1" x14ac:dyDescent="0.4">
      <c r="A4842" t="str">
        <f>HYPERLINK("\\10.12.11.20\TFO.FAIT.Share\TFOWMS\TFOWAS\TFOWMS\packages\MimeKit.2.10.0\lib\net45")</f>
        <v>\\10.12.11.20\TFO.FAIT.Share\TFOWMS\TFOWAS\TFOWMS\packages\MimeKit.2.10.0\lib\net45</v>
      </c>
    </row>
    <row r="4843" spans="1:1" x14ac:dyDescent="0.4">
      <c r="A4843" t="str">
        <f>HYPERLINK("\\10.12.11.20\TFO.FAIT.Share\TFOWMS\TFOWAS\TFOWMS\packages\MimeKit.2.10.0\lib\net46")</f>
        <v>\\10.12.11.20\TFO.FAIT.Share\TFOWMS\TFOWAS\TFOWMS\packages\MimeKit.2.10.0\lib\net46</v>
      </c>
    </row>
    <row r="4844" spans="1:1" x14ac:dyDescent="0.4">
      <c r="A4844" t="str">
        <f>HYPERLINK("\\10.12.11.20\TFO.FAIT.Share\TFOWMS\TFOWAS\TFOWMS\packages\MimeKit.2.10.0\lib\net47")</f>
        <v>\\10.12.11.20\TFO.FAIT.Share\TFOWMS\TFOWAS\TFOWMS\packages\MimeKit.2.10.0\lib\net47</v>
      </c>
    </row>
    <row r="4845" spans="1:1" x14ac:dyDescent="0.4">
      <c r="A4845" t="str">
        <f>HYPERLINK("\\10.12.11.20\TFO.FAIT.Share\TFOWMS\TFOWAS\TFOWMS\packages\MimeKit.2.10.0\lib\net48")</f>
        <v>\\10.12.11.20\TFO.FAIT.Share\TFOWMS\TFOWAS\TFOWMS\packages\MimeKit.2.10.0\lib\net48</v>
      </c>
    </row>
    <row r="4846" spans="1:1" x14ac:dyDescent="0.4">
      <c r="A4846" t="str">
        <f>HYPERLINK("\\10.12.11.20\TFO.FAIT.Share\TFOWMS\TFOWAS\TFOWMS\packages\MimeKit.2.10.0\lib\netstandard2.0")</f>
        <v>\\10.12.11.20\TFO.FAIT.Share\TFOWMS\TFOWAS\TFOWMS\packages\MimeKit.2.10.0\lib\netstandard2.0</v>
      </c>
    </row>
    <row r="4847" spans="1:1" x14ac:dyDescent="0.4">
      <c r="A4847" t="str">
        <f>HYPERLINK("\\10.12.11.20\TFO.FAIT.Share\TFOWMS\TFOWAS\TFOWMS\packages\Portable.BouncyCastle.1.8.8\lib")</f>
        <v>\\10.12.11.20\TFO.FAIT.Share\TFOWMS\TFOWAS\TFOWMS\packages\Portable.BouncyCastle.1.8.8\lib</v>
      </c>
    </row>
    <row r="4848" spans="1:1" x14ac:dyDescent="0.4">
      <c r="A4848" t="str">
        <f>HYPERLINK("\\10.12.11.20\TFO.FAIT.Share\TFOWMS\TFOWAS\TFOWMS\packages\Portable.BouncyCastle.1.8.8\lib\net40")</f>
        <v>\\10.12.11.20\TFO.FAIT.Share\TFOWMS\TFOWAS\TFOWMS\packages\Portable.BouncyCastle.1.8.8\lib\net40</v>
      </c>
    </row>
    <row r="4849" spans="1:1" x14ac:dyDescent="0.4">
      <c r="A4849" t="str">
        <f>HYPERLINK("\\10.12.11.20\TFO.FAIT.Share\TFOWMS\TFOWAS\TFOWMS\packages\Portable.BouncyCastle.1.8.8\lib\netstandard2.0")</f>
        <v>\\10.12.11.20\TFO.FAIT.Share\TFOWMS\TFOWAS\TFOWMS\packages\Portable.BouncyCastle.1.8.8\lib\netstandard2.0</v>
      </c>
    </row>
    <row r="4850" spans="1:1" x14ac:dyDescent="0.4">
      <c r="A4850" t="str">
        <f>HYPERLINK("\\10.12.11.20\TFO.FAIT.Share\TFOWMS\TFOWAS\TFOWMS\packages\System.Buffers.4.5.1\lib")</f>
        <v>\\10.12.11.20\TFO.FAIT.Share\TFOWMS\TFOWAS\TFOWMS\packages\System.Buffers.4.5.1\lib</v>
      </c>
    </row>
    <row r="4851" spans="1:1" x14ac:dyDescent="0.4">
      <c r="A4851" t="str">
        <f>HYPERLINK("\\10.12.11.20\TFO.FAIT.Share\TFOWMS\TFOWAS\TFOWMS\packages\System.Buffers.4.5.1\ref")</f>
        <v>\\10.12.11.20\TFO.FAIT.Share\TFOWMS\TFOWAS\TFOWMS\packages\System.Buffers.4.5.1\ref</v>
      </c>
    </row>
    <row r="4852" spans="1:1" x14ac:dyDescent="0.4">
      <c r="A4852" t="str">
        <f>HYPERLINK("\\10.12.11.20\TFO.FAIT.Share\TFOWMS\TFOWAS\TFOWMS\packages\System.Buffers.4.5.1\lib\net461")</f>
        <v>\\10.12.11.20\TFO.FAIT.Share\TFOWMS\TFOWAS\TFOWMS\packages\System.Buffers.4.5.1\lib\net461</v>
      </c>
    </row>
    <row r="4853" spans="1:1" x14ac:dyDescent="0.4">
      <c r="A4853" t="str">
        <f>HYPERLINK("\\10.12.11.20\TFO.FAIT.Share\TFOWMS\TFOWAS\TFOWMS\packages\System.Buffers.4.5.1\lib\netcoreapp2.0")</f>
        <v>\\10.12.11.20\TFO.FAIT.Share\TFOWMS\TFOWAS\TFOWMS\packages\System.Buffers.4.5.1\lib\netcoreapp2.0</v>
      </c>
    </row>
    <row r="4854" spans="1:1" x14ac:dyDescent="0.4">
      <c r="A4854" t="str">
        <f>HYPERLINK("\\10.12.11.20\TFO.FAIT.Share\TFOWMS\TFOWAS\TFOWMS\packages\System.Buffers.4.5.1\lib\netstandard1.1")</f>
        <v>\\10.12.11.20\TFO.FAIT.Share\TFOWMS\TFOWAS\TFOWMS\packages\System.Buffers.4.5.1\lib\netstandard1.1</v>
      </c>
    </row>
    <row r="4855" spans="1:1" x14ac:dyDescent="0.4">
      <c r="A4855" t="str">
        <f>HYPERLINK("\\10.12.11.20\TFO.FAIT.Share\TFOWMS\TFOWAS\TFOWMS\packages\System.Buffers.4.5.1\lib\netstandard2.0")</f>
        <v>\\10.12.11.20\TFO.FAIT.Share\TFOWMS\TFOWAS\TFOWMS\packages\System.Buffers.4.5.1\lib\netstandard2.0</v>
      </c>
    </row>
    <row r="4856" spans="1:1" x14ac:dyDescent="0.4">
      <c r="A4856" t="str">
        <f>HYPERLINK("\\10.12.11.20\TFO.FAIT.Share\TFOWMS\TFOWAS\TFOWMS\packages\System.Buffers.4.5.1\lib\uap10.0.16299")</f>
        <v>\\10.12.11.20\TFO.FAIT.Share\TFOWMS\TFOWAS\TFOWMS\packages\System.Buffers.4.5.1\lib\uap10.0.16299</v>
      </c>
    </row>
    <row r="4857" spans="1:1" x14ac:dyDescent="0.4">
      <c r="A4857" t="str">
        <f>HYPERLINK("\\10.12.11.20\TFO.FAIT.Share\TFOWMS\TFOWAS\TFOWMS\packages\System.Buffers.4.5.1\ref\net45")</f>
        <v>\\10.12.11.20\TFO.FAIT.Share\TFOWMS\TFOWAS\TFOWMS\packages\System.Buffers.4.5.1\ref\net45</v>
      </c>
    </row>
    <row r="4858" spans="1:1" x14ac:dyDescent="0.4">
      <c r="A4858" t="str">
        <f>HYPERLINK("\\10.12.11.20\TFO.FAIT.Share\TFOWMS\TFOWAS\TFOWMS\packages\System.Buffers.4.5.1\ref\netcoreapp2.0")</f>
        <v>\\10.12.11.20\TFO.FAIT.Share\TFOWMS\TFOWAS\TFOWMS\packages\System.Buffers.4.5.1\ref\netcoreapp2.0</v>
      </c>
    </row>
    <row r="4859" spans="1:1" x14ac:dyDescent="0.4">
      <c r="A4859" t="str">
        <f>HYPERLINK("\\10.12.11.20\TFO.FAIT.Share\TFOWMS\TFOWAS\TFOWMS\packages\System.Buffers.4.5.1\ref\netstandard1.1")</f>
        <v>\\10.12.11.20\TFO.FAIT.Share\TFOWMS\TFOWAS\TFOWMS\packages\System.Buffers.4.5.1\ref\netstandard1.1</v>
      </c>
    </row>
    <row r="4860" spans="1:1" x14ac:dyDescent="0.4">
      <c r="A4860" t="str">
        <f>HYPERLINK("\\10.12.11.20\TFO.FAIT.Share\TFOWMS\TFOWAS\TFOWMS\packages\System.Buffers.4.5.1\ref\netstandard2.0")</f>
        <v>\\10.12.11.20\TFO.FAIT.Share\TFOWMS\TFOWAS\TFOWMS\packages\System.Buffers.4.5.1\ref\netstandard2.0</v>
      </c>
    </row>
    <row r="4861" spans="1:1" x14ac:dyDescent="0.4">
      <c r="A4861" t="str">
        <f>HYPERLINK("\\10.12.11.20\TFO.FAIT.Share\TFOWMS\TFOWAS\TFOWMS\packages\System.Buffers.4.5.1\ref\uap10.0.16299")</f>
        <v>\\10.12.11.20\TFO.FAIT.Share\TFOWMS\TFOWAS\TFOWMS\packages\System.Buffers.4.5.1\ref\uap10.0.16299</v>
      </c>
    </row>
    <row r="4862" spans="1:1" x14ac:dyDescent="0.4">
      <c r="A4862" t="str">
        <f>HYPERLINK("\\10.12.11.20\TFO.FAIT.Share\TFOWMS\TFOWAS\TFOWMS\packages\System.Data.DataSetExtensions.4.5.0\lib")</f>
        <v>\\10.12.11.20\TFO.FAIT.Share\TFOWMS\TFOWAS\TFOWMS\packages\System.Data.DataSetExtensions.4.5.0\lib</v>
      </c>
    </row>
    <row r="4863" spans="1:1" x14ac:dyDescent="0.4">
      <c r="A4863" t="str">
        <f>HYPERLINK("\\10.12.11.20\TFO.FAIT.Share\TFOWMS\TFOWAS\TFOWMS\packages\System.Data.DataSetExtensions.4.5.0\ref")</f>
        <v>\\10.12.11.20\TFO.FAIT.Share\TFOWMS\TFOWAS\TFOWMS\packages\System.Data.DataSetExtensions.4.5.0\ref</v>
      </c>
    </row>
    <row r="4864" spans="1:1" x14ac:dyDescent="0.4">
      <c r="A4864" t="str">
        <f>HYPERLINK("\\10.12.11.20\TFO.FAIT.Share\TFOWMS\TFOWAS\TFOWMS\packages\System.Data.DataSetExtensions.4.5.0\lib\net45")</f>
        <v>\\10.12.11.20\TFO.FAIT.Share\TFOWMS\TFOWAS\TFOWMS\packages\System.Data.DataSetExtensions.4.5.0\lib\net45</v>
      </c>
    </row>
    <row r="4865" spans="1:1" x14ac:dyDescent="0.4">
      <c r="A4865" t="str">
        <f>HYPERLINK("\\10.12.11.20\TFO.FAIT.Share\TFOWMS\TFOWAS\TFOWMS\packages\System.Data.DataSetExtensions.4.5.0\lib\netstandard2.0")</f>
        <v>\\10.12.11.20\TFO.FAIT.Share\TFOWMS\TFOWAS\TFOWMS\packages\System.Data.DataSetExtensions.4.5.0\lib\netstandard2.0</v>
      </c>
    </row>
    <row r="4866" spans="1:1" x14ac:dyDescent="0.4">
      <c r="A4866" t="str">
        <f>HYPERLINK("\\10.12.11.20\TFO.FAIT.Share\TFOWMS\TFOWAS\TFOWMS\packages\System.Data.DataSetExtensions.4.5.0\ref\net45")</f>
        <v>\\10.12.11.20\TFO.FAIT.Share\TFOWMS\TFOWAS\TFOWMS\packages\System.Data.DataSetExtensions.4.5.0\ref\net45</v>
      </c>
    </row>
    <row r="4867" spans="1:1" x14ac:dyDescent="0.4">
      <c r="A4867" t="str">
        <f>HYPERLINK("\\10.12.11.20\TFO.FAIT.Share\TFOWMS\TFOWAS\TFOWMS\packages\System.Data.DataSetExtensions.4.5.0\ref\netstandard2.0")</f>
        <v>\\10.12.11.20\TFO.FAIT.Share\TFOWMS\TFOWAS\TFOWMS\packages\System.Data.DataSetExtensions.4.5.0\ref\netstandard2.0</v>
      </c>
    </row>
    <row r="4868" spans="1:1" x14ac:dyDescent="0.4">
      <c r="A4868" t="str">
        <f>HYPERLINK("\\10.12.11.20\TFO.FAIT.Share\TFOWMS\TFOWAS\TFOWMS\PDA8\TFO")</f>
        <v>\\10.12.11.20\TFO.FAIT.Share\TFOWMS\TFOWAS\TFOWMS\PDA8\TFO</v>
      </c>
    </row>
    <row r="4869" spans="1:1" x14ac:dyDescent="0.4">
      <c r="A4869" t="str">
        <f>HYPERLINK("\\10.12.11.20\TFO.FAIT.Share\TFOWMS\TFOWAS\TFOWMS\PDA8\TFO\LIVEUPDATE")</f>
        <v>\\10.12.11.20\TFO.FAIT.Share\TFOWMS\TFOWAS\TFOWMS\PDA8\TFO\LIVEUPDATE</v>
      </c>
    </row>
    <row r="4870" spans="1:1" x14ac:dyDescent="0.4">
      <c r="A4870" t="str">
        <f>HYPERLINK("\\10.12.11.20\TFO.FAIT.Share\TFOWMS\TFOWAS\TFOWMS\PDA8\TFO\LU")</f>
        <v>\\10.12.11.20\TFO.FAIT.Share\TFOWMS\TFOWAS\TFOWMS\PDA8\TFO\LU</v>
      </c>
    </row>
    <row r="4871" spans="1:1" x14ac:dyDescent="0.4">
      <c r="A4871" t="str">
        <f>HYPERLINK("\\10.12.11.20\TFO.FAIT.Share\TFOWMS\TFOWAS\TFOWMS\PDA8\TFO\TFO")</f>
        <v>\\10.12.11.20\TFO.FAIT.Share\TFOWMS\TFOWAS\TFOWMS\PDA8\TFO\TFO</v>
      </c>
    </row>
    <row r="4872" spans="1:1" x14ac:dyDescent="0.4">
      <c r="A4872" t="str">
        <f>HYPERLINK("\\10.12.11.20\TFO.FAIT.Share\TFOWMS\TFOWAS\TFOWMS\PDA8\TFO\TFO.root")</f>
        <v>\\10.12.11.20\TFO.FAIT.Share\TFOWMS\TFOWAS\TFOWMS\PDA8\TFO\TFO.root</v>
      </c>
    </row>
    <row r="4873" spans="1:1" x14ac:dyDescent="0.4">
      <c r="A4873" t="str">
        <f>HYPERLINK("\\10.12.11.20\TFO.FAIT.Share\TFOWMS\TFOWAS\TFOWMS\PDA8\TFO\LIVEUPDATE\image")</f>
        <v>\\10.12.11.20\TFO.FAIT.Share\TFOWMS\TFOWAS\TFOWMS\PDA8\TFO\LIVEUPDATE\image</v>
      </c>
    </row>
    <row r="4874" spans="1:1" x14ac:dyDescent="0.4">
      <c r="A4874" t="str">
        <f>HYPERLINK("\\10.12.11.20\TFO.FAIT.Share\TFOWMS\TFOWAS\TFOWMS\PDA8\TFO\LIVEUPDATE\Web References")</f>
        <v>\\10.12.11.20\TFO.FAIT.Share\TFOWMS\TFOWAS\TFOWMS\PDA8\TFO\LIVEUPDATE\Web References</v>
      </c>
    </row>
    <row r="4875" spans="1:1" x14ac:dyDescent="0.4">
      <c r="A4875" t="str">
        <f>HYPERLINK("\\10.12.11.20\TFO.FAIT.Share\TFOWMS\TFOWAS\TFOWMS\PDA8\TFO\LIVEUPDATE\Web References\mes114")</f>
        <v>\\10.12.11.20\TFO.FAIT.Share\TFOWMS\TFOWAS\TFOWMS\PDA8\TFO\LIVEUPDATE\Web References\mes114</v>
      </c>
    </row>
    <row r="4876" spans="1:1" x14ac:dyDescent="0.4">
      <c r="A4876" t="str">
        <f>HYPERLINK("\\10.12.11.20\TFO.FAIT.Share\TFOWMS\TFOWAS\TFOWMS\PDA8\TFO\LU\bin")</f>
        <v>\\10.12.11.20\TFO.FAIT.Share\TFOWMS\TFOWAS\TFOWMS\PDA8\TFO\LU\bin</v>
      </c>
    </row>
    <row r="4877" spans="1:1" x14ac:dyDescent="0.4">
      <c r="A4877" t="str">
        <f>HYPERLINK("\\10.12.11.20\TFO.FAIT.Share\TFOWMS\TFOWAS\TFOWMS\PDA8\TFO\LU\obj")</f>
        <v>\\10.12.11.20\TFO.FAIT.Share\TFOWMS\TFOWAS\TFOWMS\PDA8\TFO\LU\obj</v>
      </c>
    </row>
    <row r="4878" spans="1:1" x14ac:dyDescent="0.4">
      <c r="A4878" t="str">
        <f>HYPERLINK("\\10.12.11.20\TFO.FAIT.Share\TFOWMS\TFOWAS\TFOWMS\PDA8\TFO\LU\Properties")</f>
        <v>\\10.12.11.20\TFO.FAIT.Share\TFOWMS\TFOWAS\TFOWMS\PDA8\TFO\LU\Properties</v>
      </c>
    </row>
    <row r="4879" spans="1:1" x14ac:dyDescent="0.4">
      <c r="A4879" t="str">
        <f>HYPERLINK("\\10.12.11.20\TFO.FAIT.Share\TFOWMS\TFOWAS\TFOWMS\PDA8\TFO\LU\Resources")</f>
        <v>\\10.12.11.20\TFO.FAIT.Share\TFOWMS\TFOWAS\TFOWMS\PDA8\TFO\LU\Resources</v>
      </c>
    </row>
    <row r="4880" spans="1:1" x14ac:dyDescent="0.4">
      <c r="A4880" t="str">
        <f>HYPERLINK("\\10.12.11.20\TFO.FAIT.Share\TFOWMS\TFOWAS\TFOWMS\PDA8\TFO\LU\bin\Debug")</f>
        <v>\\10.12.11.20\TFO.FAIT.Share\TFOWMS\TFOWAS\TFOWMS\PDA8\TFO\LU\bin\Debug</v>
      </c>
    </row>
    <row r="4881" spans="1:1" x14ac:dyDescent="0.4">
      <c r="A4881" t="str">
        <f>HYPERLINK("\\10.12.11.20\TFO.FAIT.Share\TFOWMS\TFOWAS\TFOWMS\PDA8\TFO\LU\obj\Debug")</f>
        <v>\\10.12.11.20\TFO.FAIT.Share\TFOWMS\TFOWAS\TFOWMS\PDA8\TFO\LU\obj\Debug</v>
      </c>
    </row>
    <row r="4882" spans="1:1" x14ac:dyDescent="0.4">
      <c r="A4882" t="str">
        <f>HYPERLINK("\\10.12.11.20\TFO.FAIT.Share\TFOWMS\TFOWAS\TFOWMS\PDA8\TFO\LU\obj\Debug\TempPE")</f>
        <v>\\10.12.11.20\TFO.FAIT.Share\TFOWMS\TFOWAS\TFOWMS\PDA8\TFO\LU\obj\Debug\TempPE</v>
      </c>
    </row>
    <row r="4883" spans="1:1" x14ac:dyDescent="0.4">
      <c r="A4883" t="str">
        <f>HYPERLINK("\\10.12.11.20\TFO.FAIT.Share\TFOWMS\TFOWAS\TFOWMS\PDA8\TFO\TFO\AddDll")</f>
        <v>\\10.12.11.20\TFO.FAIT.Share\TFOWMS\TFOWAS\TFOWMS\PDA8\TFO\TFO\AddDll</v>
      </c>
    </row>
    <row r="4884" spans="1:1" x14ac:dyDescent="0.4">
      <c r="A4884" t="str">
        <f>HYPERLINK("\\10.12.11.20\TFO.FAIT.Share\TFOWMS\TFOWAS\TFOWMS\PDA8\TFO\TFO\bin")</f>
        <v>\\10.12.11.20\TFO.FAIT.Share\TFOWMS\TFOWAS\TFOWMS\PDA8\TFO\TFO\bin</v>
      </c>
    </row>
    <row r="4885" spans="1:1" x14ac:dyDescent="0.4">
      <c r="A4885" t="str">
        <f>HYPERLINK("\\10.12.11.20\TFO.FAIT.Share\TFOWMS\TFOWAS\TFOWMS\PDA8\TFO\TFO\obj")</f>
        <v>\\10.12.11.20\TFO.FAIT.Share\TFOWMS\TFOWAS\TFOWMS\PDA8\TFO\TFO\obj</v>
      </c>
    </row>
    <row r="4886" spans="1:1" x14ac:dyDescent="0.4">
      <c r="A4886" t="str">
        <f>HYPERLINK("\\10.12.11.20\TFO.FAIT.Share\TFOWMS\TFOWAS\TFOWMS\PDA8\TFO\TFO\Properties")</f>
        <v>\\10.12.11.20\TFO.FAIT.Share\TFOWMS\TFOWAS\TFOWMS\PDA8\TFO\TFO\Properties</v>
      </c>
    </row>
    <row r="4887" spans="1:1" x14ac:dyDescent="0.4">
      <c r="A4887" t="str">
        <f>HYPERLINK("\\10.12.11.20\TFO.FAIT.Share\TFOWMS\TFOWAS\TFOWMS\PDA8\TFO\TFO\Web References")</f>
        <v>\\10.12.11.20\TFO.FAIT.Share\TFOWMS\TFOWAS\TFOWMS\PDA8\TFO\TFO\Web References</v>
      </c>
    </row>
    <row r="4888" spans="1:1" x14ac:dyDescent="0.4">
      <c r="A4888" t="str">
        <f>HYPERLINK("\\10.12.11.20\TFO.FAIT.Share\TFOWMS\TFOWAS\TFOWMS\PDA8\TFO\TFO\bin\Debug")</f>
        <v>\\10.12.11.20\TFO.FAIT.Share\TFOWMS\TFOWAS\TFOWMS\PDA8\TFO\TFO\bin\Debug</v>
      </c>
    </row>
    <row r="4889" spans="1:1" x14ac:dyDescent="0.4">
      <c r="A4889" t="str">
        <f>HYPERLINK("\\10.12.11.20\TFO.FAIT.Share\TFOWMS\TFOWAS\TFOWMS\PDA8\TFO\TFO\obj\Debug")</f>
        <v>\\10.12.11.20\TFO.FAIT.Share\TFOWMS\TFOWAS\TFOWMS\PDA8\TFO\TFO\obj\Debug</v>
      </c>
    </row>
    <row r="4890" spans="1:1" x14ac:dyDescent="0.4">
      <c r="A4890" t="str">
        <f>HYPERLINK("\\10.12.11.20\TFO.FAIT.Share\TFOWMS\TFOWAS\TFOWMS\PDA8\TFO\TFO\obj\Debug\TempPE")</f>
        <v>\\10.12.11.20\TFO.FAIT.Share\TFOWMS\TFOWAS\TFOWMS\PDA8\TFO\TFO\obj\Debug\TempPE</v>
      </c>
    </row>
    <row r="4891" spans="1:1" x14ac:dyDescent="0.4">
      <c r="A4891" t="str">
        <f>HYPERLINK("\\10.12.11.20\TFO.FAIT.Share\TFOWMS\TFOWAS\TFOWMS\PDA8\TFO\TFO\Web References\mes114")</f>
        <v>\\10.12.11.20\TFO.FAIT.Share\TFOWMS\TFOWAS\TFOWMS\PDA8\TFO\TFO\Web References\mes114</v>
      </c>
    </row>
    <row r="4892" spans="1:1" x14ac:dyDescent="0.4">
      <c r="A4892" t="str">
        <f>HYPERLINK("\\10.12.11.20\TFO.FAIT.Share\TFOWMS\TFOWAS\TFOWMS\PDA8\TFO\TFO.root\TFO")</f>
        <v>\\10.12.11.20\TFO.FAIT.Share\TFOWMS\TFOWAS\TFOWMS\PDA8\TFO\TFO.root\TFO</v>
      </c>
    </row>
    <row r="4893" spans="1:1" x14ac:dyDescent="0.4">
      <c r="A4893" t="str">
        <f>HYPERLINK("\\10.12.11.20\TFO.FAIT.Share\TFOWMS\TFOWAS\TFOWMS\SAPIF\.vs")</f>
        <v>\\10.12.11.20\TFO.FAIT.Share\TFOWMS\TFOWAS\TFOWMS\SAPIF\.vs</v>
      </c>
    </row>
    <row r="4894" spans="1:1" x14ac:dyDescent="0.4">
      <c r="A4894" t="str">
        <f>HYPERLINK("\\10.12.11.20\TFO.FAIT.Share\TFOWMS\TFOWAS\TFOWMS\SAPIF\packages")</f>
        <v>\\10.12.11.20\TFO.FAIT.Share\TFOWMS\TFOWAS\TFOWMS\SAPIF\packages</v>
      </c>
    </row>
    <row r="4895" spans="1:1" x14ac:dyDescent="0.4">
      <c r="A4895" t="str">
        <f>HYPERLINK("\\10.12.11.20\TFO.FAIT.Share\TFOWMS\TFOWAS\TFOWMS\SAPIF\SAPIF")</f>
        <v>\\10.12.11.20\TFO.FAIT.Share\TFOWMS\TFOWAS\TFOWMS\SAPIF\SAPIF</v>
      </c>
    </row>
    <row r="4896" spans="1:1" x14ac:dyDescent="0.4">
      <c r="A4896" t="str">
        <f>HYPERLINK("\\10.12.11.20\TFO.FAIT.Share\TFOWMS\TFOWAS\TFOWMS\SAPIF\TOOLS")</f>
        <v>\\10.12.11.20\TFO.FAIT.Share\TFOWMS\TFOWAS\TFOWMS\SAPIF\TOOLS</v>
      </c>
    </row>
    <row r="4897" spans="1:1" x14ac:dyDescent="0.4">
      <c r="A4897" t="str">
        <f>HYPERLINK("\\10.12.11.20\TFO.FAIT.Share\TFOWMS\TFOWAS\TFOWMS\SAPIF\.vs\SAPIF")</f>
        <v>\\10.12.11.20\TFO.FAIT.Share\TFOWMS\TFOWAS\TFOWMS\SAPIF\.vs\SAPIF</v>
      </c>
    </row>
    <row r="4898" spans="1:1" x14ac:dyDescent="0.4">
      <c r="A4898" t="str">
        <f>HYPERLINK("\\10.12.11.20\TFO.FAIT.Share\TFOWMS\TFOWAS\TFOWMS\SAPIF\.vs\SAPIF\v14")</f>
        <v>\\10.12.11.20\TFO.FAIT.Share\TFOWMS\TFOWAS\TFOWMS\SAPIF\.vs\SAPIF\v14</v>
      </c>
    </row>
    <row r="4899" spans="1:1" x14ac:dyDescent="0.4">
      <c r="A4899" t="str">
        <f>HYPERLINK("\\10.12.11.20\TFO.FAIT.Share\TFOWMS\TFOWAS\TFOWMS\SAPIF\.vs\SAPIF\v16")</f>
        <v>\\10.12.11.20\TFO.FAIT.Share\TFOWMS\TFOWAS\TFOWMS\SAPIF\.vs\SAPIF\v16</v>
      </c>
    </row>
    <row r="4900" spans="1:1" x14ac:dyDescent="0.4">
      <c r="A4900" t="str">
        <f>HYPERLINK("\\10.12.11.20\TFO.FAIT.Share\TFOWMS\TFOWAS\TFOWMS\SAPIF\packages\MailKit.2.10.1")</f>
        <v>\\10.12.11.20\TFO.FAIT.Share\TFOWMS\TFOWAS\TFOWMS\SAPIF\packages\MailKit.2.10.1</v>
      </c>
    </row>
    <row r="4901" spans="1:1" x14ac:dyDescent="0.4">
      <c r="A4901" t="str">
        <f>HYPERLINK("\\10.12.11.20\TFO.FAIT.Share\TFOWMS\TFOWAS\TFOWMS\SAPIF\packages\MimeKit.2.10.1")</f>
        <v>\\10.12.11.20\TFO.FAIT.Share\TFOWMS\TFOWAS\TFOWMS\SAPIF\packages\MimeKit.2.10.1</v>
      </c>
    </row>
    <row r="4902" spans="1:1" x14ac:dyDescent="0.4">
      <c r="A4902" t="str">
        <f>HYPERLINK("\\10.12.11.20\TFO.FAIT.Share\TFOWMS\TFOWAS\TFOWMS\SAPIF\packages\Portable.BouncyCastle.1.8.8")</f>
        <v>\\10.12.11.20\TFO.FAIT.Share\TFOWMS\TFOWAS\TFOWMS\SAPIF\packages\Portable.BouncyCastle.1.8.8</v>
      </c>
    </row>
    <row r="4903" spans="1:1" x14ac:dyDescent="0.4">
      <c r="A4903" t="str">
        <f>HYPERLINK("\\10.12.11.20\TFO.FAIT.Share\TFOWMS\TFOWAS\TFOWMS\SAPIF\packages\SAPMiddlewareConnector.3.0.2.0")</f>
        <v>\\10.12.11.20\TFO.FAIT.Share\TFOWMS\TFOWAS\TFOWMS\SAPIF\packages\SAPMiddlewareConnector.3.0.2.0</v>
      </c>
    </row>
    <row r="4904" spans="1:1" x14ac:dyDescent="0.4">
      <c r="A4904" t="str">
        <f>HYPERLINK("\\10.12.11.20\TFO.FAIT.Share\TFOWMS\TFOWAS\TFOWMS\SAPIF\packages\System.Buffers.4.5.1")</f>
        <v>\\10.12.11.20\TFO.FAIT.Share\TFOWMS\TFOWAS\TFOWMS\SAPIF\packages\System.Buffers.4.5.1</v>
      </c>
    </row>
    <row r="4905" spans="1:1" x14ac:dyDescent="0.4">
      <c r="A4905" t="str">
        <f>HYPERLINK("\\10.12.11.20\TFO.FAIT.Share\TFOWMS\TFOWAS\TFOWMS\SAPIF\packages\MailKit.2.10.1\icons")</f>
        <v>\\10.12.11.20\TFO.FAIT.Share\TFOWMS\TFOWAS\TFOWMS\SAPIF\packages\MailKit.2.10.1\icons</v>
      </c>
    </row>
    <row r="4906" spans="1:1" x14ac:dyDescent="0.4">
      <c r="A4906" t="str">
        <f>HYPERLINK("\\10.12.11.20\TFO.FAIT.Share\TFOWMS\TFOWAS\TFOWMS\SAPIF\packages\MailKit.2.10.1\lib")</f>
        <v>\\10.12.11.20\TFO.FAIT.Share\TFOWMS\TFOWAS\TFOWMS\SAPIF\packages\MailKit.2.10.1\lib</v>
      </c>
    </row>
    <row r="4907" spans="1:1" x14ac:dyDescent="0.4">
      <c r="A4907" t="str">
        <f>HYPERLINK("\\10.12.11.20\TFO.FAIT.Share\TFOWMS\TFOWAS\TFOWMS\SAPIF\packages\MailKit.2.10.1\lib\net45")</f>
        <v>\\10.12.11.20\TFO.FAIT.Share\TFOWMS\TFOWAS\TFOWMS\SAPIF\packages\MailKit.2.10.1\lib\net45</v>
      </c>
    </row>
    <row r="4908" spans="1:1" x14ac:dyDescent="0.4">
      <c r="A4908" t="str">
        <f>HYPERLINK("\\10.12.11.20\TFO.FAIT.Share\TFOWMS\TFOWAS\TFOWMS\SAPIF\packages\MailKit.2.10.1\lib\net46")</f>
        <v>\\10.12.11.20\TFO.FAIT.Share\TFOWMS\TFOWAS\TFOWMS\SAPIF\packages\MailKit.2.10.1\lib\net46</v>
      </c>
    </row>
    <row r="4909" spans="1:1" x14ac:dyDescent="0.4">
      <c r="A4909" t="str">
        <f>HYPERLINK("\\10.12.11.20\TFO.FAIT.Share\TFOWMS\TFOWAS\TFOWMS\SAPIF\packages\MailKit.2.10.1\lib\net47")</f>
        <v>\\10.12.11.20\TFO.FAIT.Share\TFOWMS\TFOWAS\TFOWMS\SAPIF\packages\MailKit.2.10.1\lib\net47</v>
      </c>
    </row>
    <row r="4910" spans="1:1" x14ac:dyDescent="0.4">
      <c r="A4910" t="str">
        <f>HYPERLINK("\\10.12.11.20\TFO.FAIT.Share\TFOWMS\TFOWAS\TFOWMS\SAPIF\packages\MailKit.2.10.1\lib\net48")</f>
        <v>\\10.12.11.20\TFO.FAIT.Share\TFOWMS\TFOWAS\TFOWMS\SAPIF\packages\MailKit.2.10.1\lib\net48</v>
      </c>
    </row>
    <row r="4911" spans="1:1" x14ac:dyDescent="0.4">
      <c r="A4911" t="str">
        <f>HYPERLINK("\\10.12.11.20\TFO.FAIT.Share\TFOWMS\TFOWAS\TFOWMS\SAPIF\packages\MailKit.2.10.1\lib\netstandard2.0")</f>
        <v>\\10.12.11.20\TFO.FAIT.Share\TFOWMS\TFOWAS\TFOWMS\SAPIF\packages\MailKit.2.10.1\lib\netstandard2.0</v>
      </c>
    </row>
    <row r="4912" spans="1:1" x14ac:dyDescent="0.4">
      <c r="A4912" t="str">
        <f>HYPERLINK("\\10.12.11.20\TFO.FAIT.Share\TFOWMS\TFOWAS\TFOWMS\SAPIF\packages\MimeKit.2.10.1\icons")</f>
        <v>\\10.12.11.20\TFO.FAIT.Share\TFOWMS\TFOWAS\TFOWMS\SAPIF\packages\MimeKit.2.10.1\icons</v>
      </c>
    </row>
    <row r="4913" spans="1:1" x14ac:dyDescent="0.4">
      <c r="A4913" t="str">
        <f>HYPERLINK("\\10.12.11.20\TFO.FAIT.Share\TFOWMS\TFOWAS\TFOWMS\SAPIF\packages\MimeKit.2.10.1\lib")</f>
        <v>\\10.12.11.20\TFO.FAIT.Share\TFOWMS\TFOWAS\TFOWMS\SAPIF\packages\MimeKit.2.10.1\lib</v>
      </c>
    </row>
    <row r="4914" spans="1:1" x14ac:dyDescent="0.4">
      <c r="A4914" t="str">
        <f>HYPERLINK("\\10.12.11.20\TFO.FAIT.Share\TFOWMS\TFOWAS\TFOWMS\SAPIF\packages\MimeKit.2.10.1\lib\net45")</f>
        <v>\\10.12.11.20\TFO.FAIT.Share\TFOWMS\TFOWAS\TFOWMS\SAPIF\packages\MimeKit.2.10.1\lib\net45</v>
      </c>
    </row>
    <row r="4915" spans="1:1" x14ac:dyDescent="0.4">
      <c r="A4915" t="str">
        <f>HYPERLINK("\\10.12.11.20\TFO.FAIT.Share\TFOWMS\TFOWAS\TFOWMS\SAPIF\packages\MimeKit.2.10.1\lib\net46")</f>
        <v>\\10.12.11.20\TFO.FAIT.Share\TFOWMS\TFOWAS\TFOWMS\SAPIF\packages\MimeKit.2.10.1\lib\net46</v>
      </c>
    </row>
    <row r="4916" spans="1:1" x14ac:dyDescent="0.4">
      <c r="A4916" t="str">
        <f>HYPERLINK("\\10.12.11.20\TFO.FAIT.Share\TFOWMS\TFOWAS\TFOWMS\SAPIF\packages\MimeKit.2.10.1\lib\net47")</f>
        <v>\\10.12.11.20\TFO.FAIT.Share\TFOWMS\TFOWAS\TFOWMS\SAPIF\packages\MimeKit.2.10.1\lib\net47</v>
      </c>
    </row>
    <row r="4917" spans="1:1" x14ac:dyDescent="0.4">
      <c r="A4917" t="str">
        <f>HYPERLINK("\\10.12.11.20\TFO.FAIT.Share\TFOWMS\TFOWAS\TFOWMS\SAPIF\packages\MimeKit.2.10.1\lib\net48")</f>
        <v>\\10.12.11.20\TFO.FAIT.Share\TFOWMS\TFOWAS\TFOWMS\SAPIF\packages\MimeKit.2.10.1\lib\net48</v>
      </c>
    </row>
    <row r="4918" spans="1:1" x14ac:dyDescent="0.4">
      <c r="A4918" t="str">
        <f>HYPERLINK("\\10.12.11.20\TFO.FAIT.Share\TFOWMS\TFOWAS\TFOWMS\SAPIF\packages\MimeKit.2.10.1\lib\netstandard2.0")</f>
        <v>\\10.12.11.20\TFO.FAIT.Share\TFOWMS\TFOWAS\TFOWMS\SAPIF\packages\MimeKit.2.10.1\lib\netstandard2.0</v>
      </c>
    </row>
    <row r="4919" spans="1:1" x14ac:dyDescent="0.4">
      <c r="A4919" t="str">
        <f>HYPERLINK("\\10.12.11.20\TFO.FAIT.Share\TFOWMS\TFOWAS\TFOWMS\SAPIF\packages\MimeKit.2.10.1\lib\netstandard2.1")</f>
        <v>\\10.12.11.20\TFO.FAIT.Share\TFOWMS\TFOWAS\TFOWMS\SAPIF\packages\MimeKit.2.10.1\lib\netstandard2.1</v>
      </c>
    </row>
    <row r="4920" spans="1:1" x14ac:dyDescent="0.4">
      <c r="A4920" t="str">
        <f>HYPERLINK("\\10.12.11.20\TFO.FAIT.Share\TFOWMS\TFOWAS\TFOWMS\SAPIF\packages\Portable.BouncyCastle.1.8.8\lib")</f>
        <v>\\10.12.11.20\TFO.FAIT.Share\TFOWMS\TFOWAS\TFOWMS\SAPIF\packages\Portable.BouncyCastle.1.8.8\lib</v>
      </c>
    </row>
    <row r="4921" spans="1:1" x14ac:dyDescent="0.4">
      <c r="A4921" t="str">
        <f>HYPERLINK("\\10.12.11.20\TFO.FAIT.Share\TFOWMS\TFOWAS\TFOWMS\SAPIF\packages\Portable.BouncyCastle.1.8.8\lib\net40")</f>
        <v>\\10.12.11.20\TFO.FAIT.Share\TFOWMS\TFOWAS\TFOWMS\SAPIF\packages\Portable.BouncyCastle.1.8.8\lib\net40</v>
      </c>
    </row>
    <row r="4922" spans="1:1" x14ac:dyDescent="0.4">
      <c r="A4922" t="str">
        <f>HYPERLINK("\\10.12.11.20\TFO.FAIT.Share\TFOWMS\TFOWAS\TFOWMS\SAPIF\packages\Portable.BouncyCastle.1.8.8\lib\netstandard2.0")</f>
        <v>\\10.12.11.20\TFO.FAIT.Share\TFOWMS\TFOWAS\TFOWMS\SAPIF\packages\Portable.BouncyCastle.1.8.8\lib\netstandard2.0</v>
      </c>
    </row>
    <row r="4923" spans="1:1" x14ac:dyDescent="0.4">
      <c r="A4923" t="str">
        <f>HYPERLINK("\\10.12.11.20\TFO.FAIT.Share\TFOWMS\TFOWAS\TFOWMS\SAPIF\packages\SAPMiddlewareConnector.3.0.2.0\lib")</f>
        <v>\\10.12.11.20\TFO.FAIT.Share\TFOWMS\TFOWAS\TFOWMS\SAPIF\packages\SAPMiddlewareConnector.3.0.2.0\lib</v>
      </c>
    </row>
    <row r="4924" spans="1:1" x14ac:dyDescent="0.4">
      <c r="A4924" t="str">
        <f>HYPERLINK("\\10.12.11.20\TFO.FAIT.Share\TFOWMS\TFOWAS\TFOWMS\SAPIF\packages\System.Buffers.4.5.1\lib")</f>
        <v>\\10.12.11.20\TFO.FAIT.Share\TFOWMS\TFOWAS\TFOWMS\SAPIF\packages\System.Buffers.4.5.1\lib</v>
      </c>
    </row>
    <row r="4925" spans="1:1" x14ac:dyDescent="0.4">
      <c r="A4925" t="str">
        <f>HYPERLINK("\\10.12.11.20\TFO.FAIT.Share\TFOWMS\TFOWAS\TFOWMS\SAPIF\packages\System.Buffers.4.5.1\ref")</f>
        <v>\\10.12.11.20\TFO.FAIT.Share\TFOWMS\TFOWAS\TFOWMS\SAPIF\packages\System.Buffers.4.5.1\ref</v>
      </c>
    </row>
    <row r="4926" spans="1:1" x14ac:dyDescent="0.4">
      <c r="A4926" t="str">
        <f>HYPERLINK("\\10.12.11.20\TFO.FAIT.Share\TFOWMS\TFOWAS\TFOWMS\SAPIF\packages\System.Buffers.4.5.1\lib\net461")</f>
        <v>\\10.12.11.20\TFO.FAIT.Share\TFOWMS\TFOWAS\TFOWMS\SAPIF\packages\System.Buffers.4.5.1\lib\net461</v>
      </c>
    </row>
    <row r="4927" spans="1:1" x14ac:dyDescent="0.4">
      <c r="A4927" t="str">
        <f>HYPERLINK("\\10.12.11.20\TFO.FAIT.Share\TFOWMS\TFOWAS\TFOWMS\SAPIF\packages\System.Buffers.4.5.1\lib\netcoreapp2.0")</f>
        <v>\\10.12.11.20\TFO.FAIT.Share\TFOWMS\TFOWAS\TFOWMS\SAPIF\packages\System.Buffers.4.5.1\lib\netcoreapp2.0</v>
      </c>
    </row>
    <row r="4928" spans="1:1" x14ac:dyDescent="0.4">
      <c r="A4928" t="str">
        <f>HYPERLINK("\\10.12.11.20\TFO.FAIT.Share\TFOWMS\TFOWAS\TFOWMS\SAPIF\packages\System.Buffers.4.5.1\lib\netstandard1.1")</f>
        <v>\\10.12.11.20\TFO.FAIT.Share\TFOWMS\TFOWAS\TFOWMS\SAPIF\packages\System.Buffers.4.5.1\lib\netstandard1.1</v>
      </c>
    </row>
    <row r="4929" spans="1:1" x14ac:dyDescent="0.4">
      <c r="A4929" t="str">
        <f>HYPERLINK("\\10.12.11.20\TFO.FAIT.Share\TFOWMS\TFOWAS\TFOWMS\SAPIF\packages\System.Buffers.4.5.1\lib\netstandard2.0")</f>
        <v>\\10.12.11.20\TFO.FAIT.Share\TFOWMS\TFOWAS\TFOWMS\SAPIF\packages\System.Buffers.4.5.1\lib\netstandard2.0</v>
      </c>
    </row>
    <row r="4930" spans="1:1" x14ac:dyDescent="0.4">
      <c r="A4930" t="str">
        <f>HYPERLINK("\\10.12.11.20\TFO.FAIT.Share\TFOWMS\TFOWAS\TFOWMS\SAPIF\packages\System.Buffers.4.5.1\lib\uap10.0.16299")</f>
        <v>\\10.12.11.20\TFO.FAIT.Share\TFOWMS\TFOWAS\TFOWMS\SAPIF\packages\System.Buffers.4.5.1\lib\uap10.0.16299</v>
      </c>
    </row>
    <row r="4931" spans="1:1" x14ac:dyDescent="0.4">
      <c r="A4931" t="str">
        <f>HYPERLINK("\\10.12.11.20\TFO.FAIT.Share\TFOWMS\TFOWAS\TFOWMS\SAPIF\packages\System.Buffers.4.5.1\ref\net45")</f>
        <v>\\10.12.11.20\TFO.FAIT.Share\TFOWMS\TFOWAS\TFOWMS\SAPIF\packages\System.Buffers.4.5.1\ref\net45</v>
      </c>
    </row>
    <row r="4932" spans="1:1" x14ac:dyDescent="0.4">
      <c r="A4932" t="str">
        <f>HYPERLINK("\\10.12.11.20\TFO.FAIT.Share\TFOWMS\TFOWAS\TFOWMS\SAPIF\packages\System.Buffers.4.5.1\ref\netcoreapp2.0")</f>
        <v>\\10.12.11.20\TFO.FAIT.Share\TFOWMS\TFOWAS\TFOWMS\SAPIF\packages\System.Buffers.4.5.1\ref\netcoreapp2.0</v>
      </c>
    </row>
    <row r="4933" spans="1:1" x14ac:dyDescent="0.4">
      <c r="A4933" t="str">
        <f>HYPERLINK("\\10.12.11.20\TFO.FAIT.Share\TFOWMS\TFOWAS\TFOWMS\SAPIF\packages\System.Buffers.4.5.1\ref\netstandard1.1")</f>
        <v>\\10.12.11.20\TFO.FAIT.Share\TFOWMS\TFOWAS\TFOWMS\SAPIF\packages\System.Buffers.4.5.1\ref\netstandard1.1</v>
      </c>
    </row>
    <row r="4934" spans="1:1" x14ac:dyDescent="0.4">
      <c r="A4934" t="str">
        <f>HYPERLINK("\\10.12.11.20\TFO.FAIT.Share\TFOWMS\TFOWAS\TFOWMS\SAPIF\packages\System.Buffers.4.5.1\ref\netstandard2.0")</f>
        <v>\\10.12.11.20\TFO.FAIT.Share\TFOWMS\TFOWAS\TFOWMS\SAPIF\packages\System.Buffers.4.5.1\ref\netstandard2.0</v>
      </c>
    </row>
    <row r="4935" spans="1:1" x14ac:dyDescent="0.4">
      <c r="A4935" t="str">
        <f>HYPERLINK("\\10.12.11.20\TFO.FAIT.Share\TFOWMS\TFOWAS\TFOWMS\SAPIF\packages\System.Buffers.4.5.1\ref\uap10.0.16299")</f>
        <v>\\10.12.11.20\TFO.FAIT.Share\TFOWMS\TFOWAS\TFOWMS\SAPIF\packages\System.Buffers.4.5.1\ref\uap10.0.16299</v>
      </c>
    </row>
    <row r="4936" spans="1:1" x14ac:dyDescent="0.4">
      <c r="A4936" t="str">
        <f>HYPERLINK("\\10.12.11.20\TFO.FAIT.Share\TFOWMS\TFOWAS\TFOWMS\SAPIF\SAPIF\bin")</f>
        <v>\\10.12.11.20\TFO.FAIT.Share\TFOWMS\TFOWAS\TFOWMS\SAPIF\SAPIF\bin</v>
      </c>
    </row>
    <row r="4937" spans="1:1" x14ac:dyDescent="0.4">
      <c r="A4937" t="str">
        <f>HYPERLINK("\\10.12.11.20\TFO.FAIT.Share\TFOWMS\TFOWAS\TFOWMS\SAPIF\SAPIF\obj")</f>
        <v>\\10.12.11.20\TFO.FAIT.Share\TFOWMS\TFOWAS\TFOWMS\SAPIF\SAPIF\obj</v>
      </c>
    </row>
    <row r="4938" spans="1:1" x14ac:dyDescent="0.4">
      <c r="A4938" t="str">
        <f>HYPERLINK("\\10.12.11.20\TFO.FAIT.Share\TFOWMS\TFOWAS\TFOWMS\SAPIF\SAPIF\Properties")</f>
        <v>\\10.12.11.20\TFO.FAIT.Share\TFOWMS\TFOWAS\TFOWMS\SAPIF\SAPIF\Properties</v>
      </c>
    </row>
    <row r="4939" spans="1:1" x14ac:dyDescent="0.4">
      <c r="A4939" t="str">
        <f>HYPERLINK("\\10.12.11.20\TFO.FAIT.Share\TFOWMS\TFOWAS\TFOWMS\SAPIF\SAPIF\Service References")</f>
        <v>\\10.12.11.20\TFO.FAIT.Share\TFOWMS\TFOWAS\TFOWMS\SAPIF\SAPIF\Service References</v>
      </c>
    </row>
    <row r="4940" spans="1:1" x14ac:dyDescent="0.4">
      <c r="A4940" t="str">
        <f>HYPERLINK("\\10.12.11.20\TFO.FAIT.Share\TFOWMS\TFOWAS\TFOWMS\SAPIF\SAPIF\Web References")</f>
        <v>\\10.12.11.20\TFO.FAIT.Share\TFOWMS\TFOWAS\TFOWMS\SAPIF\SAPIF\Web References</v>
      </c>
    </row>
    <row r="4941" spans="1:1" x14ac:dyDescent="0.4">
      <c r="A4941" t="str">
        <f>HYPERLINK("\\10.12.11.20\TFO.FAIT.Share\TFOWMS\TFOWAS\TFOWMS\SAPIF\SAPIF\bin\Debug")</f>
        <v>\\10.12.11.20\TFO.FAIT.Share\TFOWMS\TFOWAS\TFOWMS\SAPIF\SAPIF\bin\Debug</v>
      </c>
    </row>
    <row r="4942" spans="1:1" x14ac:dyDescent="0.4">
      <c r="A4942" t="str">
        <f>HYPERLINK("\\10.12.11.20\TFO.FAIT.Share\TFOWMS\TFOWAS\TFOWMS\SAPIF\SAPIF\obj\Debug")</f>
        <v>\\10.12.11.20\TFO.FAIT.Share\TFOWMS\TFOWAS\TFOWMS\SAPIF\SAPIF\obj\Debug</v>
      </c>
    </row>
    <row r="4943" spans="1:1" x14ac:dyDescent="0.4">
      <c r="A4943" t="str">
        <f>HYPERLINK("\\10.12.11.20\TFO.FAIT.Share\TFOWMS\TFOWAS\TFOWMS\SAPIF\SAPIF\obj\Debug\TempPE")</f>
        <v>\\10.12.11.20\TFO.FAIT.Share\TFOWMS\TFOWAS\TFOWMS\SAPIF\SAPIF\obj\Debug\TempPE</v>
      </c>
    </row>
    <row r="4944" spans="1:1" x14ac:dyDescent="0.4">
      <c r="A4944" t="str">
        <f>HYPERLINK("\\10.12.11.20\TFO.FAIT.Share\TFOWMS\TFOWAS\TFOWMS\SAPIF\SAPIF\Web References\mes114")</f>
        <v>\\10.12.11.20\TFO.FAIT.Share\TFOWMS\TFOWAS\TFOWMS\SAPIF\SAPIF\Web References\mes114</v>
      </c>
    </row>
    <row r="4945" spans="1:1" x14ac:dyDescent="0.4">
      <c r="A4945" t="str">
        <f>HYPERLINK("\\10.12.11.20\TFO.FAIT.Share\TFOWMS\TFOWAS\TFOWMS\SAPIF\SAPIF\Web References\mes115")</f>
        <v>\\10.12.11.20\TFO.FAIT.Share\TFOWMS\TFOWAS\TFOWMS\SAPIF\SAPIF\Web References\mes115</v>
      </c>
    </row>
    <row r="4946" spans="1:1" x14ac:dyDescent="0.4">
      <c r="A4946" t="str">
        <f>HYPERLINK("\\10.12.11.20\TFO.FAIT.Share\TFOWMS\TFOWAS\TFOWMS\SCM\.vs")</f>
        <v>\\10.12.11.20\TFO.FAIT.Share\TFOWMS\TFOWAS\TFOWMS\SCM\.vs</v>
      </c>
    </row>
    <row r="4947" spans="1:1" x14ac:dyDescent="0.4">
      <c r="A4947" t="str">
        <f>HYPERLINK("\\10.12.11.20\TFO.FAIT.Share\TFOWMS\TFOWAS\TFOWMS\SCM\packages")</f>
        <v>\\10.12.11.20\TFO.FAIT.Share\TFOWMS\TFOWAS\TFOWMS\SCM\packages</v>
      </c>
    </row>
    <row r="4948" spans="1:1" x14ac:dyDescent="0.4">
      <c r="A4948" t="str">
        <f>HYPERLINK("\\10.12.11.20\TFO.FAIT.Share\TFOWMS\TFOWAS\TFOWMS\SCM\SCM")</f>
        <v>\\10.12.11.20\TFO.FAIT.Share\TFOWMS\TFOWAS\TFOWMS\SCM\SCM</v>
      </c>
    </row>
    <row r="4949" spans="1:1" x14ac:dyDescent="0.4">
      <c r="A4949" t="str">
        <f>HYPERLINK("\\10.12.11.20\TFO.FAIT.Share\TFOWMS\TFOWAS\TFOWMS\SCM\Web References")</f>
        <v>\\10.12.11.20\TFO.FAIT.Share\TFOWMS\TFOWAS\TFOWMS\SCM\Web References</v>
      </c>
    </row>
    <row r="4950" spans="1:1" x14ac:dyDescent="0.4">
      <c r="A4950" t="str">
        <f>HYPERLINK("\\10.12.11.20\TFO.FAIT.Share\TFOWMS\TFOWAS\TFOWMS\SCM\.vs\SCM")</f>
        <v>\\10.12.11.20\TFO.FAIT.Share\TFOWMS\TFOWAS\TFOWMS\SCM\.vs\SCM</v>
      </c>
    </row>
    <row r="4951" spans="1:1" x14ac:dyDescent="0.4">
      <c r="A4951" t="str">
        <f>HYPERLINK("\\10.12.11.20\TFO.FAIT.Share\TFOWMS\TFOWAS\TFOWMS\SCM\.vs\SCM\v16")</f>
        <v>\\10.12.11.20\TFO.FAIT.Share\TFOWMS\TFOWAS\TFOWMS\SCM\.vs\SCM\v16</v>
      </c>
    </row>
    <row r="4952" spans="1:1" x14ac:dyDescent="0.4">
      <c r="A4952" t="str">
        <f>HYPERLINK("\\10.12.11.20\TFO.FAIT.Share\TFOWMS\TFOWAS\TFOWMS\SCM\packages\BarcodeLib.1.3.0.0")</f>
        <v>\\10.12.11.20\TFO.FAIT.Share\TFOWMS\TFOWAS\TFOWMS\SCM\packages\BarcodeLib.1.3.0.0</v>
      </c>
    </row>
    <row r="4953" spans="1:1" x14ac:dyDescent="0.4">
      <c r="A4953" t="str">
        <f>HYPERLINK("\\10.12.11.20\TFO.FAIT.Share\TFOWMS\TFOWAS\TFOWMS\SCM\packages\DotNetOpenAuth.AspNet.4.0.3.12153")</f>
        <v>\\10.12.11.20\TFO.FAIT.Share\TFOWMS\TFOWAS\TFOWMS\SCM\packages\DotNetOpenAuth.AspNet.4.0.3.12153</v>
      </c>
    </row>
    <row r="4954" spans="1:1" x14ac:dyDescent="0.4">
      <c r="A4954" t="str">
        <f>HYPERLINK("\\10.12.11.20\TFO.FAIT.Share\TFOWMS\TFOWAS\TFOWMS\SCM\packages\DotNetOpenAuth.Core.4.0.3.12153")</f>
        <v>\\10.12.11.20\TFO.FAIT.Share\TFOWMS\TFOWAS\TFOWMS\SCM\packages\DotNetOpenAuth.Core.4.0.3.12153</v>
      </c>
    </row>
    <row r="4955" spans="1:1" x14ac:dyDescent="0.4">
      <c r="A4955" t="str">
        <f>HYPERLINK("\\10.12.11.20\TFO.FAIT.Share\TFOWMS\TFOWAS\TFOWMS\SCM\packages\DotNetOpenAuth.OAuth.Consumer.4.0.3.12153")</f>
        <v>\\10.12.11.20\TFO.FAIT.Share\TFOWMS\TFOWAS\TFOWMS\SCM\packages\DotNetOpenAuth.OAuth.Consumer.4.0.3.12153</v>
      </c>
    </row>
    <row r="4956" spans="1:1" x14ac:dyDescent="0.4">
      <c r="A4956" t="str">
        <f>HYPERLINK("\\10.12.11.20\TFO.FAIT.Share\TFOWMS\TFOWAS\TFOWMS\SCM\packages\DotNetOpenAuth.OAuth.Core.4.0.3.12153")</f>
        <v>\\10.12.11.20\TFO.FAIT.Share\TFOWMS\TFOWAS\TFOWMS\SCM\packages\DotNetOpenAuth.OAuth.Core.4.0.3.12153</v>
      </c>
    </row>
    <row r="4957" spans="1:1" x14ac:dyDescent="0.4">
      <c r="A4957" t="str">
        <f>HYPERLINK("\\10.12.11.20\TFO.FAIT.Share\TFOWMS\TFOWAS\TFOWMS\SCM\packages\DotNetOpenAuth.OpenId.Core.4.0.3.12153")</f>
        <v>\\10.12.11.20\TFO.FAIT.Share\TFOWMS\TFOWAS\TFOWMS\SCM\packages\DotNetOpenAuth.OpenId.Core.4.0.3.12153</v>
      </c>
    </row>
    <row r="4958" spans="1:1" x14ac:dyDescent="0.4">
      <c r="A4958" t="str">
        <f>HYPERLINK("\\10.12.11.20\TFO.FAIT.Share\TFOWMS\TFOWAS\TFOWMS\SCM\packages\DotNetOpenAuth.OpenId.RelyingParty.4.0.3.12153")</f>
        <v>\\10.12.11.20\TFO.FAIT.Share\TFOWMS\TFOWAS\TFOWMS\SCM\packages\DotNetOpenAuth.OpenId.RelyingParty.4.0.3.12153</v>
      </c>
    </row>
    <row r="4959" spans="1:1" x14ac:dyDescent="0.4">
      <c r="A4959" t="str">
        <f>HYPERLINK("\\10.12.11.20\TFO.FAIT.Share\TFOWMS\TFOWAS\TFOWMS\SCM\packages\EntityFramework.5.0.0")</f>
        <v>\\10.12.11.20\TFO.FAIT.Share\TFOWMS\TFOWAS\TFOWMS\SCM\packages\EntityFramework.5.0.0</v>
      </c>
    </row>
    <row r="4960" spans="1:1" x14ac:dyDescent="0.4">
      <c r="A4960" t="str">
        <f>HYPERLINK("\\10.12.11.20\TFO.FAIT.Share\TFOWMS\TFOWAS\TFOWMS\SCM\packages\EntityFramework.ko.5.0.0")</f>
        <v>\\10.12.11.20\TFO.FAIT.Share\TFOWMS\TFOWAS\TFOWMS\SCM\packages\EntityFramework.ko.5.0.0</v>
      </c>
    </row>
    <row r="4961" spans="1:1" x14ac:dyDescent="0.4">
      <c r="A4961" t="str">
        <f>HYPERLINK("\\10.12.11.20\TFO.FAIT.Share\TFOWMS\TFOWAS\TFOWMS\SCM\packages\jQuery.1.7.1.1")</f>
        <v>\\10.12.11.20\TFO.FAIT.Share\TFOWMS\TFOWAS\TFOWMS\SCM\packages\jQuery.1.7.1.1</v>
      </c>
    </row>
    <row r="4962" spans="1:1" x14ac:dyDescent="0.4">
      <c r="A4962" t="str">
        <f>HYPERLINK("\\10.12.11.20\TFO.FAIT.Share\TFOWMS\TFOWAS\TFOWMS\SCM\packages\jQuery.3.1.1")</f>
        <v>\\10.12.11.20\TFO.FAIT.Share\TFOWMS\TFOWAS\TFOWMS\SCM\packages\jQuery.3.1.1</v>
      </c>
    </row>
    <row r="4963" spans="1:1" x14ac:dyDescent="0.4">
      <c r="A4963" t="str">
        <f>HYPERLINK("\\10.12.11.20\TFO.FAIT.Share\TFOWMS\TFOWAS\TFOWMS\SCM\packages\jQuery.UI.Combined.1.8.20.1")</f>
        <v>\\10.12.11.20\TFO.FAIT.Share\TFOWMS\TFOWAS\TFOWMS\SCM\packages\jQuery.UI.Combined.1.8.20.1</v>
      </c>
    </row>
    <row r="4964" spans="1:1" x14ac:dyDescent="0.4">
      <c r="A4964" t="str">
        <f>HYPERLINK("\\10.12.11.20\TFO.FAIT.Share\TFOWMS\TFOWAS\TFOWMS\SCM\packages\jQuery.UI.Combined.1.8.24")</f>
        <v>\\10.12.11.20\TFO.FAIT.Share\TFOWMS\TFOWAS\TFOWMS\SCM\packages\jQuery.UI.Combined.1.8.24</v>
      </c>
    </row>
    <row r="4965" spans="1:1" x14ac:dyDescent="0.4">
      <c r="A4965" t="str">
        <f>HYPERLINK("\\10.12.11.20\TFO.FAIT.Share\TFOWMS\TFOWAS\TFOWMS\SCM\packages\jQuery.Validation.1.10.0")</f>
        <v>\\10.12.11.20\TFO.FAIT.Share\TFOWMS\TFOWAS\TFOWMS\SCM\packages\jQuery.Validation.1.10.0</v>
      </c>
    </row>
    <row r="4966" spans="1:1" x14ac:dyDescent="0.4">
      <c r="A4966" t="str">
        <f>HYPERLINK("\\10.12.11.20\TFO.FAIT.Share\TFOWMS\TFOWAS\TFOWMS\SCM\packages\jQuery.Validation.1.9.0.1")</f>
        <v>\\10.12.11.20\TFO.FAIT.Share\TFOWMS\TFOWAS\TFOWMS\SCM\packages\jQuery.Validation.1.9.0.1</v>
      </c>
    </row>
    <row r="4967" spans="1:1" x14ac:dyDescent="0.4">
      <c r="A4967" t="str">
        <f>HYPERLINK("\\10.12.11.20\TFO.FAIT.Share\TFOWMS\TFOWAS\TFOWMS\SCM\packages\knockoutjs.2.1.0")</f>
        <v>\\10.12.11.20\TFO.FAIT.Share\TFOWMS\TFOWAS\TFOWMS\SCM\packages\knockoutjs.2.1.0</v>
      </c>
    </row>
    <row r="4968" spans="1:1" x14ac:dyDescent="0.4">
      <c r="A4968" t="str">
        <f>HYPERLINK("\\10.12.11.20\TFO.FAIT.Share\TFOWMS\TFOWAS\TFOWMS\SCM\packages\knockoutjs.2.2.0")</f>
        <v>\\10.12.11.20\TFO.FAIT.Share\TFOWMS\TFOWAS\TFOWMS\SCM\packages\knockoutjs.2.2.0</v>
      </c>
    </row>
    <row r="4969" spans="1:1" x14ac:dyDescent="0.4">
      <c r="A4969" t="str">
        <f>HYPERLINK("\\10.12.11.20\TFO.FAIT.Share\TFOWMS\TFOWAS\TFOWMS\SCM\packages\Microsoft.AspNet.Mvc.4.0.20710.0")</f>
        <v>\\10.12.11.20\TFO.FAIT.Share\TFOWMS\TFOWAS\TFOWMS\SCM\packages\Microsoft.AspNet.Mvc.4.0.20710.0</v>
      </c>
    </row>
    <row r="4970" spans="1:1" x14ac:dyDescent="0.4">
      <c r="A4970" t="str">
        <f>HYPERLINK("\\10.12.11.20\TFO.FAIT.Share\TFOWMS\TFOWAS\TFOWMS\SCM\packages\Microsoft.AspNet.Mvc.FixedDisplayModes.1.0.0")</f>
        <v>\\10.12.11.20\TFO.FAIT.Share\TFOWMS\TFOWAS\TFOWMS\SCM\packages\Microsoft.AspNet.Mvc.FixedDisplayModes.1.0.0</v>
      </c>
    </row>
    <row r="4971" spans="1:1" x14ac:dyDescent="0.4">
      <c r="A4971" t="str">
        <f>HYPERLINK("\\10.12.11.20\TFO.FAIT.Share\TFOWMS\TFOWAS\TFOWMS\SCM\packages\Microsoft.AspNet.Mvc.ko.4.0.20710.0")</f>
        <v>\\10.12.11.20\TFO.FAIT.Share\TFOWMS\TFOWAS\TFOWMS\SCM\packages\Microsoft.AspNet.Mvc.ko.4.0.20710.0</v>
      </c>
    </row>
    <row r="4972" spans="1:1" x14ac:dyDescent="0.4">
      <c r="A4972" t="str">
        <f>HYPERLINK("\\10.12.11.20\TFO.FAIT.Share\TFOWMS\TFOWAS\TFOWMS\SCM\packages\Microsoft.AspNet.Providers.Core.1.2")</f>
        <v>\\10.12.11.20\TFO.FAIT.Share\TFOWMS\TFOWAS\TFOWMS\SCM\packages\Microsoft.AspNet.Providers.Core.1.2</v>
      </c>
    </row>
    <row r="4973" spans="1:1" x14ac:dyDescent="0.4">
      <c r="A4973" t="str">
        <f>HYPERLINK("\\10.12.11.20\TFO.FAIT.Share\TFOWMS\TFOWAS\TFOWMS\SCM\packages\Microsoft.AspNet.Providers.Core.ko.1.2")</f>
        <v>\\10.12.11.20\TFO.FAIT.Share\TFOWMS\TFOWAS\TFOWMS\SCM\packages\Microsoft.AspNet.Providers.Core.ko.1.2</v>
      </c>
    </row>
    <row r="4974" spans="1:1" x14ac:dyDescent="0.4">
      <c r="A4974" t="str">
        <f>HYPERLINK("\\10.12.11.20\TFO.FAIT.Share\TFOWMS\TFOWAS\TFOWMS\SCM\packages\Microsoft.AspNet.Providers.LocalDB.1.1")</f>
        <v>\\10.12.11.20\TFO.FAIT.Share\TFOWMS\TFOWAS\TFOWMS\SCM\packages\Microsoft.AspNet.Providers.LocalDB.1.1</v>
      </c>
    </row>
    <row r="4975" spans="1:1" x14ac:dyDescent="0.4">
      <c r="A4975" t="str">
        <f>HYPERLINK("\\10.12.11.20\TFO.FAIT.Share\TFOWMS\TFOWAS\TFOWMS\SCM\packages\Microsoft.AspNet.Razor.2.0.20710.0")</f>
        <v>\\10.12.11.20\TFO.FAIT.Share\TFOWMS\TFOWAS\TFOWMS\SCM\packages\Microsoft.AspNet.Razor.2.0.20710.0</v>
      </c>
    </row>
    <row r="4976" spans="1:1" x14ac:dyDescent="0.4">
      <c r="A4976" t="str">
        <f>HYPERLINK("\\10.12.11.20\TFO.FAIT.Share\TFOWMS\TFOWAS\TFOWMS\SCM\packages\Microsoft.AspNet.Razor.2.0.20715.0")</f>
        <v>\\10.12.11.20\TFO.FAIT.Share\TFOWMS\TFOWAS\TFOWMS\SCM\packages\Microsoft.AspNet.Razor.2.0.20715.0</v>
      </c>
    </row>
    <row r="4977" spans="1:1" x14ac:dyDescent="0.4">
      <c r="A4977" t="str">
        <f>HYPERLINK("\\10.12.11.20\TFO.FAIT.Share\TFOWMS\TFOWAS\TFOWMS\SCM\packages\Microsoft.AspNet.Razor.ko.2.0.20710.0")</f>
        <v>\\10.12.11.20\TFO.FAIT.Share\TFOWMS\TFOWAS\TFOWMS\SCM\packages\Microsoft.AspNet.Razor.ko.2.0.20710.0</v>
      </c>
    </row>
    <row r="4978" spans="1:1" x14ac:dyDescent="0.4">
      <c r="A4978" t="str">
        <f>HYPERLINK("\\10.12.11.20\TFO.FAIT.Share\TFOWMS\TFOWAS\TFOWMS\SCM\packages\Microsoft.AspNet.Razor.ko.2.0.20715.0")</f>
        <v>\\10.12.11.20\TFO.FAIT.Share\TFOWMS\TFOWAS\TFOWMS\SCM\packages\Microsoft.AspNet.Razor.ko.2.0.20715.0</v>
      </c>
    </row>
    <row r="4979" spans="1:1" x14ac:dyDescent="0.4">
      <c r="A4979" t="str">
        <f>HYPERLINK("\\10.12.11.20\TFO.FAIT.Share\TFOWMS\TFOWAS\TFOWMS\SCM\packages\Microsoft.AspNet.Web.Optimization.1.0.0")</f>
        <v>\\10.12.11.20\TFO.FAIT.Share\TFOWMS\TFOWAS\TFOWMS\SCM\packages\Microsoft.AspNet.Web.Optimization.1.0.0</v>
      </c>
    </row>
    <row r="4980" spans="1:1" x14ac:dyDescent="0.4">
      <c r="A4980" t="str">
        <f>HYPERLINK("\\10.12.11.20\TFO.FAIT.Share\TFOWMS\TFOWAS\TFOWMS\SCM\packages\Microsoft.AspNet.Web.Optimization.ko.1.0.0")</f>
        <v>\\10.12.11.20\TFO.FAIT.Share\TFOWMS\TFOWAS\TFOWMS\SCM\packages\Microsoft.AspNet.Web.Optimization.ko.1.0.0</v>
      </c>
    </row>
    <row r="4981" spans="1:1" x14ac:dyDescent="0.4">
      <c r="A4981" t="str">
        <f>HYPERLINK("\\10.12.11.20\TFO.FAIT.Share\TFOWMS\TFOWAS\TFOWMS\SCM\packages\Microsoft.AspNet.WebApi.4.0.20710.0")</f>
        <v>\\10.12.11.20\TFO.FAIT.Share\TFOWMS\TFOWAS\TFOWMS\SCM\packages\Microsoft.AspNet.WebApi.4.0.20710.0</v>
      </c>
    </row>
    <row r="4982" spans="1:1" x14ac:dyDescent="0.4">
      <c r="A4982" t="str">
        <f>HYPERLINK("\\10.12.11.20\TFO.FAIT.Share\TFOWMS\TFOWAS\TFOWMS\SCM\packages\Microsoft.AspNet.WebApi.Client.4.0.20710.0")</f>
        <v>\\10.12.11.20\TFO.FAIT.Share\TFOWMS\TFOWAS\TFOWMS\SCM\packages\Microsoft.AspNet.WebApi.Client.4.0.20710.0</v>
      </c>
    </row>
    <row r="4983" spans="1:1" x14ac:dyDescent="0.4">
      <c r="A4983" t="str">
        <f>HYPERLINK("\\10.12.11.20\TFO.FAIT.Share\TFOWMS\TFOWAS\TFOWMS\SCM\packages\Microsoft.AspNet.WebApi.Client.ko.4.0.20710.0")</f>
        <v>\\10.12.11.20\TFO.FAIT.Share\TFOWMS\TFOWAS\TFOWMS\SCM\packages\Microsoft.AspNet.WebApi.Client.ko.4.0.20710.0</v>
      </c>
    </row>
    <row r="4984" spans="1:1" x14ac:dyDescent="0.4">
      <c r="A4984" t="str">
        <f>HYPERLINK("\\10.12.11.20\TFO.FAIT.Share\TFOWMS\TFOWAS\TFOWMS\SCM\packages\Microsoft.AspNet.WebApi.Core.4.0.20710.0")</f>
        <v>\\10.12.11.20\TFO.FAIT.Share\TFOWMS\TFOWAS\TFOWMS\SCM\packages\Microsoft.AspNet.WebApi.Core.4.0.20710.0</v>
      </c>
    </row>
    <row r="4985" spans="1:1" x14ac:dyDescent="0.4">
      <c r="A4985" t="str">
        <f>HYPERLINK("\\10.12.11.20\TFO.FAIT.Share\TFOWMS\TFOWAS\TFOWMS\SCM\packages\Microsoft.AspNet.WebApi.Core.ko.4.0.20710.0")</f>
        <v>\\10.12.11.20\TFO.FAIT.Share\TFOWMS\TFOWAS\TFOWMS\SCM\packages\Microsoft.AspNet.WebApi.Core.ko.4.0.20710.0</v>
      </c>
    </row>
    <row r="4986" spans="1:1" x14ac:dyDescent="0.4">
      <c r="A4986" t="str">
        <f>HYPERLINK("\\10.12.11.20\TFO.FAIT.Share\TFOWMS\TFOWAS\TFOWMS\SCM\packages\Microsoft.AspNet.WebApi.WebHost.4.0.20710.0")</f>
        <v>\\10.12.11.20\TFO.FAIT.Share\TFOWMS\TFOWAS\TFOWMS\SCM\packages\Microsoft.AspNet.WebApi.WebHost.4.0.20710.0</v>
      </c>
    </row>
    <row r="4987" spans="1:1" x14ac:dyDescent="0.4">
      <c r="A4987" t="str">
        <f>HYPERLINK("\\10.12.11.20\TFO.FAIT.Share\TFOWMS\TFOWAS\TFOWMS\SCM\packages\Microsoft.AspNet.WebApi.WebHost.ko.4.0.20710.0")</f>
        <v>\\10.12.11.20\TFO.FAIT.Share\TFOWMS\TFOWAS\TFOWMS\SCM\packages\Microsoft.AspNet.WebApi.WebHost.ko.4.0.20710.0</v>
      </c>
    </row>
    <row r="4988" spans="1:1" x14ac:dyDescent="0.4">
      <c r="A4988" t="str">
        <f>HYPERLINK("\\10.12.11.20\TFO.FAIT.Share\TFOWMS\TFOWAS\TFOWMS\SCM\packages\Microsoft.AspNet.WebPages.2.0.20710.0")</f>
        <v>\\10.12.11.20\TFO.FAIT.Share\TFOWMS\TFOWAS\TFOWMS\SCM\packages\Microsoft.AspNet.WebPages.2.0.20710.0</v>
      </c>
    </row>
    <row r="4989" spans="1:1" x14ac:dyDescent="0.4">
      <c r="A4989" t="str">
        <f>HYPERLINK("\\10.12.11.20\TFO.FAIT.Share\TFOWMS\TFOWAS\TFOWMS\SCM\packages\Microsoft.AspNet.WebPages.Data.2.0.20710.0")</f>
        <v>\\10.12.11.20\TFO.FAIT.Share\TFOWMS\TFOWAS\TFOWMS\SCM\packages\Microsoft.AspNet.WebPages.Data.2.0.20710.0</v>
      </c>
    </row>
    <row r="4990" spans="1:1" x14ac:dyDescent="0.4">
      <c r="A4990" t="str">
        <f>HYPERLINK("\\10.12.11.20\TFO.FAIT.Share\TFOWMS\TFOWAS\TFOWMS\SCM\packages\Microsoft.AspNet.WebPages.Data.ko.2.0.20710.0")</f>
        <v>\\10.12.11.20\TFO.FAIT.Share\TFOWMS\TFOWAS\TFOWMS\SCM\packages\Microsoft.AspNet.WebPages.Data.ko.2.0.20710.0</v>
      </c>
    </row>
    <row r="4991" spans="1:1" x14ac:dyDescent="0.4">
      <c r="A4991" t="str">
        <f>HYPERLINK("\\10.12.11.20\TFO.FAIT.Share\TFOWMS\TFOWAS\TFOWMS\SCM\packages\Microsoft.AspNet.WebPages.ko.2.0.20710.0")</f>
        <v>\\10.12.11.20\TFO.FAIT.Share\TFOWMS\TFOWAS\TFOWMS\SCM\packages\Microsoft.AspNet.WebPages.ko.2.0.20710.0</v>
      </c>
    </row>
    <row r="4992" spans="1:1" x14ac:dyDescent="0.4">
      <c r="A4992" t="str">
        <f>HYPERLINK("\\10.12.11.20\TFO.FAIT.Share\TFOWMS\TFOWAS\TFOWMS\SCM\packages\Microsoft.AspNet.WebPages.OAuth.2.0.20710.0")</f>
        <v>\\10.12.11.20\TFO.FAIT.Share\TFOWMS\TFOWAS\TFOWMS\SCM\packages\Microsoft.AspNet.WebPages.OAuth.2.0.20710.0</v>
      </c>
    </row>
    <row r="4993" spans="1:1" x14ac:dyDescent="0.4">
      <c r="A4993" t="str">
        <f>HYPERLINK("\\10.12.11.20\TFO.FAIT.Share\TFOWMS\TFOWAS\TFOWMS\SCM\packages\Microsoft.AspNet.WebPages.OAuth.ko.2.0.20710.0")</f>
        <v>\\10.12.11.20\TFO.FAIT.Share\TFOWMS\TFOWAS\TFOWMS\SCM\packages\Microsoft.AspNet.WebPages.OAuth.ko.2.0.20710.0</v>
      </c>
    </row>
    <row r="4994" spans="1:1" x14ac:dyDescent="0.4">
      <c r="A4994" t="str">
        <f>HYPERLINK("\\10.12.11.20\TFO.FAIT.Share\TFOWMS\TFOWAS\TFOWMS\SCM\packages\Microsoft.AspNet.WebPages.WebData.2.0.20710.0")</f>
        <v>\\10.12.11.20\TFO.FAIT.Share\TFOWMS\TFOWAS\TFOWMS\SCM\packages\Microsoft.AspNet.WebPages.WebData.2.0.20710.0</v>
      </c>
    </row>
    <row r="4995" spans="1:1" x14ac:dyDescent="0.4">
      <c r="A4995" t="str">
        <f>HYPERLINK("\\10.12.11.20\TFO.FAIT.Share\TFOWMS\TFOWAS\TFOWMS\SCM\packages\Microsoft.AspNet.WebPages.WebData.ko.2.0.20710.0")</f>
        <v>\\10.12.11.20\TFO.FAIT.Share\TFOWMS\TFOWAS\TFOWMS\SCM\packages\Microsoft.AspNet.WebPages.WebData.ko.2.0.20710.0</v>
      </c>
    </row>
    <row r="4996" spans="1:1" x14ac:dyDescent="0.4">
      <c r="A4996" t="str">
        <f>HYPERLINK("\\10.12.11.20\TFO.FAIT.Share\TFOWMS\TFOWAS\TFOWMS\SCM\packages\Microsoft.jQuery.Unobtrusive.Ajax.2.0.20710.0")</f>
        <v>\\10.12.11.20\TFO.FAIT.Share\TFOWMS\TFOWAS\TFOWMS\SCM\packages\Microsoft.jQuery.Unobtrusive.Ajax.2.0.20710.0</v>
      </c>
    </row>
    <row r="4997" spans="1:1" x14ac:dyDescent="0.4">
      <c r="A4997" t="str">
        <f>HYPERLINK("\\10.12.11.20\TFO.FAIT.Share\TFOWMS\TFOWAS\TFOWMS\SCM\packages\Microsoft.jQuery.Unobtrusive.Ajax.2.0.30506.0")</f>
        <v>\\10.12.11.20\TFO.FAIT.Share\TFOWMS\TFOWAS\TFOWMS\SCM\packages\Microsoft.jQuery.Unobtrusive.Ajax.2.0.30506.0</v>
      </c>
    </row>
    <row r="4998" spans="1:1" x14ac:dyDescent="0.4">
      <c r="A4998" t="str">
        <f>HYPERLINK("\\10.12.11.20\TFO.FAIT.Share\TFOWMS\TFOWAS\TFOWMS\SCM\packages\Microsoft.jQuery.Unobtrusive.Validation.2.0.20710.0")</f>
        <v>\\10.12.11.20\TFO.FAIT.Share\TFOWMS\TFOWAS\TFOWMS\SCM\packages\Microsoft.jQuery.Unobtrusive.Validation.2.0.20710.0</v>
      </c>
    </row>
    <row r="4999" spans="1:1" x14ac:dyDescent="0.4">
      <c r="A4999" t="str">
        <f>HYPERLINK("\\10.12.11.20\TFO.FAIT.Share\TFOWMS\TFOWAS\TFOWMS\SCM\packages\Microsoft.jQuery.Unobtrusive.Validation.2.0.30116.0")</f>
        <v>\\10.12.11.20\TFO.FAIT.Share\TFOWMS\TFOWAS\TFOWMS\SCM\packages\Microsoft.jQuery.Unobtrusive.Validation.2.0.30116.0</v>
      </c>
    </row>
    <row r="5000" spans="1:1" x14ac:dyDescent="0.4">
      <c r="A5000" t="str">
        <f>HYPERLINK("\\10.12.11.20\TFO.FAIT.Share\TFOWMS\TFOWAS\TFOWMS\SCM\packages\Microsoft.Net.Http.2.0.20710.0")</f>
        <v>\\10.12.11.20\TFO.FAIT.Share\TFOWMS\TFOWAS\TFOWMS\SCM\packages\Microsoft.Net.Http.2.0.20710.0</v>
      </c>
    </row>
    <row r="5001" spans="1:1" x14ac:dyDescent="0.4">
      <c r="A5001" t="str">
        <f>HYPERLINK("\\10.12.11.20\TFO.FAIT.Share\TFOWMS\TFOWAS\TFOWMS\SCM\packages\Microsoft.Net.Http.ko.2.0.20710.0")</f>
        <v>\\10.12.11.20\TFO.FAIT.Share\TFOWMS\TFOWAS\TFOWMS\SCM\packages\Microsoft.Net.Http.ko.2.0.20710.0</v>
      </c>
    </row>
    <row r="5002" spans="1:1" x14ac:dyDescent="0.4">
      <c r="A5002" t="str">
        <f>HYPERLINK("\\10.12.11.20\TFO.FAIT.Share\TFOWMS\TFOWAS\TFOWMS\SCM\packages\Microsoft.NETCore.Platforms.5.0.0")</f>
        <v>\\10.12.11.20\TFO.FAIT.Share\TFOWMS\TFOWAS\TFOWMS\SCM\packages\Microsoft.NETCore.Platforms.5.0.0</v>
      </c>
    </row>
    <row r="5003" spans="1:1" x14ac:dyDescent="0.4">
      <c r="A5003" t="str">
        <f>HYPERLINK("\\10.12.11.20\TFO.FAIT.Share\TFOWMS\TFOWAS\TFOWMS\SCM\packages\Microsoft.Web.Infrastructure.1.0.0.0")</f>
        <v>\\10.12.11.20\TFO.FAIT.Share\TFOWMS\TFOWAS\TFOWMS\SCM\packages\Microsoft.Web.Infrastructure.1.0.0.0</v>
      </c>
    </row>
    <row r="5004" spans="1:1" x14ac:dyDescent="0.4">
      <c r="A5004" t="str">
        <f>HYPERLINK("\\10.12.11.20\TFO.FAIT.Share\TFOWMS\TFOWAS\TFOWMS\SCM\packages\Modernizr.2.5.3")</f>
        <v>\\10.12.11.20\TFO.FAIT.Share\TFOWMS\TFOWAS\TFOWMS\SCM\packages\Modernizr.2.5.3</v>
      </c>
    </row>
    <row r="5005" spans="1:1" x14ac:dyDescent="0.4">
      <c r="A5005" t="str">
        <f>HYPERLINK("\\10.12.11.20\TFO.FAIT.Share\TFOWMS\TFOWAS\TFOWMS\SCM\packages\Modernizr.2.6.2")</f>
        <v>\\10.12.11.20\TFO.FAIT.Share\TFOWMS\TFOWAS\TFOWMS\SCM\packages\Modernizr.2.6.2</v>
      </c>
    </row>
    <row r="5006" spans="1:1" x14ac:dyDescent="0.4">
      <c r="A5006" t="str">
        <f>HYPERLINK("\\10.12.11.20\TFO.FAIT.Share\TFOWMS\TFOWAS\TFOWMS\SCM\packages\NETStandard.Library.2.0.3")</f>
        <v>\\10.12.11.20\TFO.FAIT.Share\TFOWMS\TFOWAS\TFOWMS\SCM\packages\NETStandard.Library.2.0.3</v>
      </c>
    </row>
    <row r="5007" spans="1:1" x14ac:dyDescent="0.4">
      <c r="A5007" t="str">
        <f>HYPERLINK("\\10.12.11.20\TFO.FAIT.Share\TFOWMS\TFOWAS\TFOWMS\SCM\packages\Newtonsoft.Json.4.5.11")</f>
        <v>\\10.12.11.20\TFO.FAIT.Share\TFOWMS\TFOWAS\TFOWMS\SCM\packages\Newtonsoft.Json.4.5.11</v>
      </c>
    </row>
    <row r="5008" spans="1:1" x14ac:dyDescent="0.4">
      <c r="A5008" t="str">
        <f>HYPERLINK("\\10.12.11.20\TFO.FAIT.Share\TFOWMS\TFOWAS\TFOWMS\SCM\packages\Newtonsoft.Json.4.5.6")</f>
        <v>\\10.12.11.20\TFO.FAIT.Share\TFOWMS\TFOWAS\TFOWMS\SCM\packages\Newtonsoft.Json.4.5.6</v>
      </c>
    </row>
    <row r="5009" spans="1:1" x14ac:dyDescent="0.4">
      <c r="A5009" t="str">
        <f>HYPERLINK("\\10.12.11.20\TFO.FAIT.Share\TFOWMS\TFOWAS\TFOWMS\SCM\packages\System.Drawing.Common.5.0.0")</f>
        <v>\\10.12.11.20\TFO.FAIT.Share\TFOWMS\TFOWAS\TFOWMS\SCM\packages\System.Drawing.Common.5.0.0</v>
      </c>
    </row>
    <row r="5010" spans="1:1" x14ac:dyDescent="0.4">
      <c r="A5010" t="str">
        <f>HYPERLINK("\\10.12.11.20\TFO.FAIT.Share\TFOWMS\TFOWAS\TFOWMS\SCM\packages\System.Runtime.InteropServices.RuntimeInformation.4.3.0")</f>
        <v>\\10.12.11.20\TFO.FAIT.Share\TFOWMS\TFOWAS\TFOWMS\SCM\packages\System.Runtime.InteropServices.RuntimeInformation.4.3.0</v>
      </c>
    </row>
    <row r="5011" spans="1:1" x14ac:dyDescent="0.4">
      <c r="A5011" t="str">
        <f>HYPERLINK("\\10.12.11.20\TFO.FAIT.Share\TFOWMS\TFOWAS\TFOWMS\SCM\packages\WebGrease.1.1.0")</f>
        <v>\\10.12.11.20\TFO.FAIT.Share\TFOWMS\TFOWAS\TFOWMS\SCM\packages\WebGrease.1.1.0</v>
      </c>
    </row>
    <row r="5012" spans="1:1" x14ac:dyDescent="0.4">
      <c r="A5012" t="str">
        <f>HYPERLINK("\\10.12.11.20\TFO.FAIT.Share\TFOWMS\TFOWAS\TFOWMS\SCM\packages\WebGrease.1.3.0")</f>
        <v>\\10.12.11.20\TFO.FAIT.Share\TFOWMS\TFOWAS\TFOWMS\SCM\packages\WebGrease.1.3.0</v>
      </c>
    </row>
    <row r="5013" spans="1:1" x14ac:dyDescent="0.4">
      <c r="A5013" t="str">
        <f>HYPERLINK("\\10.12.11.20\TFO.FAIT.Share\TFOWMS\TFOWAS\TFOWMS\SCM\packages\BarcodeLib.1.3.0.0\lib")</f>
        <v>\\10.12.11.20\TFO.FAIT.Share\TFOWMS\TFOWAS\TFOWMS\SCM\packages\BarcodeLib.1.3.0.0\lib</v>
      </c>
    </row>
    <row r="5014" spans="1:1" x14ac:dyDescent="0.4">
      <c r="A5014" t="str">
        <f>HYPERLINK("\\10.12.11.20\TFO.FAIT.Share\TFOWMS\TFOWAS\TFOWMS\SCM\packages\BarcodeLib.1.3.0.0\lib\net20")</f>
        <v>\\10.12.11.20\TFO.FAIT.Share\TFOWMS\TFOWAS\TFOWMS\SCM\packages\BarcodeLib.1.3.0.0\lib\net20</v>
      </c>
    </row>
    <row r="5015" spans="1:1" x14ac:dyDescent="0.4">
      <c r="A5015" t="str">
        <f>HYPERLINK("\\10.12.11.20\TFO.FAIT.Share\TFOWMS\TFOWAS\TFOWMS\SCM\packages\DotNetOpenAuth.AspNet.4.0.3.12153\lib")</f>
        <v>\\10.12.11.20\TFO.FAIT.Share\TFOWMS\TFOWAS\TFOWMS\SCM\packages\DotNetOpenAuth.AspNet.4.0.3.12153\lib</v>
      </c>
    </row>
    <row r="5016" spans="1:1" x14ac:dyDescent="0.4">
      <c r="A5016" t="str">
        <f>HYPERLINK("\\10.12.11.20\TFO.FAIT.Share\TFOWMS\TFOWAS\TFOWMS\SCM\packages\DotNetOpenAuth.AspNet.4.0.3.12153\lib\net40-full")</f>
        <v>\\10.12.11.20\TFO.FAIT.Share\TFOWMS\TFOWAS\TFOWMS\SCM\packages\DotNetOpenAuth.AspNet.4.0.3.12153\lib\net40-full</v>
      </c>
    </row>
    <row r="5017" spans="1:1" x14ac:dyDescent="0.4">
      <c r="A5017" t="str">
        <f>HYPERLINK("\\10.12.11.20\TFO.FAIT.Share\TFOWMS\TFOWAS\TFOWMS\SCM\packages\DotNetOpenAuth.Core.4.0.3.12153\lib")</f>
        <v>\\10.12.11.20\TFO.FAIT.Share\TFOWMS\TFOWAS\TFOWMS\SCM\packages\DotNetOpenAuth.Core.4.0.3.12153\lib</v>
      </c>
    </row>
    <row r="5018" spans="1:1" x14ac:dyDescent="0.4">
      <c r="A5018" t="str">
        <f>HYPERLINK("\\10.12.11.20\TFO.FAIT.Share\TFOWMS\TFOWAS\TFOWMS\SCM\packages\DotNetOpenAuth.Core.4.0.3.12153\lib\net40-full")</f>
        <v>\\10.12.11.20\TFO.FAIT.Share\TFOWMS\TFOWAS\TFOWMS\SCM\packages\DotNetOpenAuth.Core.4.0.3.12153\lib\net40-full</v>
      </c>
    </row>
    <row r="5019" spans="1:1" x14ac:dyDescent="0.4">
      <c r="A5019" t="str">
        <f>HYPERLINK("\\10.12.11.20\TFO.FAIT.Share\TFOWMS\TFOWAS\TFOWMS\SCM\packages\DotNetOpenAuth.OAuth.Consumer.4.0.3.12153\lib")</f>
        <v>\\10.12.11.20\TFO.FAIT.Share\TFOWMS\TFOWAS\TFOWMS\SCM\packages\DotNetOpenAuth.OAuth.Consumer.4.0.3.12153\lib</v>
      </c>
    </row>
    <row r="5020" spans="1:1" x14ac:dyDescent="0.4">
      <c r="A5020" t="str">
        <f>HYPERLINK("\\10.12.11.20\TFO.FAIT.Share\TFOWMS\TFOWAS\TFOWMS\SCM\packages\DotNetOpenAuth.OAuth.Consumer.4.0.3.12153\lib\net40-full")</f>
        <v>\\10.12.11.20\TFO.FAIT.Share\TFOWMS\TFOWAS\TFOWMS\SCM\packages\DotNetOpenAuth.OAuth.Consumer.4.0.3.12153\lib\net40-full</v>
      </c>
    </row>
    <row r="5021" spans="1:1" x14ac:dyDescent="0.4">
      <c r="A5021" t="str">
        <f>HYPERLINK("\\10.12.11.20\TFO.FAIT.Share\TFOWMS\TFOWAS\TFOWMS\SCM\packages\DotNetOpenAuth.OAuth.Core.4.0.3.12153\lib")</f>
        <v>\\10.12.11.20\TFO.FAIT.Share\TFOWMS\TFOWAS\TFOWMS\SCM\packages\DotNetOpenAuth.OAuth.Core.4.0.3.12153\lib</v>
      </c>
    </row>
    <row r="5022" spans="1:1" x14ac:dyDescent="0.4">
      <c r="A5022" t="str">
        <f>HYPERLINK("\\10.12.11.20\TFO.FAIT.Share\TFOWMS\TFOWAS\TFOWMS\SCM\packages\DotNetOpenAuth.OAuth.Core.4.0.3.12153\lib\net40-full")</f>
        <v>\\10.12.11.20\TFO.FAIT.Share\TFOWMS\TFOWAS\TFOWMS\SCM\packages\DotNetOpenAuth.OAuth.Core.4.0.3.12153\lib\net40-full</v>
      </c>
    </row>
    <row r="5023" spans="1:1" x14ac:dyDescent="0.4">
      <c r="A5023" t="str">
        <f>HYPERLINK("\\10.12.11.20\TFO.FAIT.Share\TFOWMS\TFOWAS\TFOWMS\SCM\packages\DotNetOpenAuth.OpenId.Core.4.0.3.12153\lib")</f>
        <v>\\10.12.11.20\TFO.FAIT.Share\TFOWMS\TFOWAS\TFOWMS\SCM\packages\DotNetOpenAuth.OpenId.Core.4.0.3.12153\lib</v>
      </c>
    </row>
    <row r="5024" spans="1:1" x14ac:dyDescent="0.4">
      <c r="A5024" t="str">
        <f>HYPERLINK("\\10.12.11.20\TFO.FAIT.Share\TFOWMS\TFOWAS\TFOWMS\SCM\packages\DotNetOpenAuth.OpenId.Core.4.0.3.12153\lib\net40-full")</f>
        <v>\\10.12.11.20\TFO.FAIT.Share\TFOWMS\TFOWAS\TFOWMS\SCM\packages\DotNetOpenAuth.OpenId.Core.4.0.3.12153\lib\net40-full</v>
      </c>
    </row>
    <row r="5025" spans="1:1" x14ac:dyDescent="0.4">
      <c r="A5025" t="str">
        <f>HYPERLINK("\\10.12.11.20\TFO.FAIT.Share\TFOWMS\TFOWAS\TFOWMS\SCM\packages\DotNetOpenAuth.OpenId.RelyingParty.4.0.3.12153\lib")</f>
        <v>\\10.12.11.20\TFO.FAIT.Share\TFOWMS\TFOWAS\TFOWMS\SCM\packages\DotNetOpenAuth.OpenId.RelyingParty.4.0.3.12153\lib</v>
      </c>
    </row>
    <row r="5026" spans="1:1" x14ac:dyDescent="0.4">
      <c r="A5026" t="str">
        <f>HYPERLINK("\\10.12.11.20\TFO.FAIT.Share\TFOWMS\TFOWAS\TFOWMS\SCM\packages\DotNetOpenAuth.OpenId.RelyingParty.4.0.3.12153\lib\net40-full")</f>
        <v>\\10.12.11.20\TFO.FAIT.Share\TFOWMS\TFOWAS\TFOWMS\SCM\packages\DotNetOpenAuth.OpenId.RelyingParty.4.0.3.12153\lib\net40-full</v>
      </c>
    </row>
    <row r="5027" spans="1:1" x14ac:dyDescent="0.4">
      <c r="A5027" t="str">
        <f>HYPERLINK("\\10.12.11.20\TFO.FAIT.Share\TFOWMS\TFOWAS\TFOWMS\SCM\packages\EntityFramework.5.0.0\Content")</f>
        <v>\\10.12.11.20\TFO.FAIT.Share\TFOWMS\TFOWAS\TFOWMS\SCM\packages\EntityFramework.5.0.0\Content</v>
      </c>
    </row>
    <row r="5028" spans="1:1" x14ac:dyDescent="0.4">
      <c r="A5028" t="str">
        <f>HYPERLINK("\\10.12.11.20\TFO.FAIT.Share\TFOWMS\TFOWAS\TFOWMS\SCM\packages\EntityFramework.5.0.0\lib")</f>
        <v>\\10.12.11.20\TFO.FAIT.Share\TFOWMS\TFOWAS\TFOWMS\SCM\packages\EntityFramework.5.0.0\lib</v>
      </c>
    </row>
    <row r="5029" spans="1:1" x14ac:dyDescent="0.4">
      <c r="A5029" t="str">
        <f>HYPERLINK("\\10.12.11.20\TFO.FAIT.Share\TFOWMS\TFOWAS\TFOWMS\SCM\packages\EntityFramework.5.0.0\tools")</f>
        <v>\\10.12.11.20\TFO.FAIT.Share\TFOWMS\TFOWAS\TFOWMS\SCM\packages\EntityFramework.5.0.0\tools</v>
      </c>
    </row>
    <row r="5030" spans="1:1" x14ac:dyDescent="0.4">
      <c r="A5030" t="str">
        <f>HYPERLINK("\\10.12.11.20\TFO.FAIT.Share\TFOWMS\TFOWAS\TFOWMS\SCM\packages\EntityFramework.5.0.0\lib\net40")</f>
        <v>\\10.12.11.20\TFO.FAIT.Share\TFOWMS\TFOWAS\TFOWMS\SCM\packages\EntityFramework.5.0.0\lib\net40</v>
      </c>
    </row>
    <row r="5031" spans="1:1" x14ac:dyDescent="0.4">
      <c r="A5031" t="str">
        <f>HYPERLINK("\\10.12.11.20\TFO.FAIT.Share\TFOWMS\TFOWAS\TFOWMS\SCM\packages\EntityFramework.5.0.0\lib\net45")</f>
        <v>\\10.12.11.20\TFO.FAIT.Share\TFOWMS\TFOWAS\TFOWMS\SCM\packages\EntityFramework.5.0.0\lib\net45</v>
      </c>
    </row>
    <row r="5032" spans="1:1" x14ac:dyDescent="0.4">
      <c r="A5032" t="str">
        <f>HYPERLINK("\\10.12.11.20\TFO.FAIT.Share\TFOWMS\TFOWAS\TFOWMS\SCM\packages\EntityFramework.5.0.0\lib\net40\ko")</f>
        <v>\\10.12.11.20\TFO.FAIT.Share\TFOWMS\TFOWAS\TFOWMS\SCM\packages\EntityFramework.5.0.0\lib\net40\ko</v>
      </c>
    </row>
    <row r="5033" spans="1:1" x14ac:dyDescent="0.4">
      <c r="A5033" t="str">
        <f>HYPERLINK("\\10.12.11.20\TFO.FAIT.Share\TFOWMS\TFOWAS\TFOWMS\SCM\packages\EntityFramework.5.0.0\lib\net45\ko")</f>
        <v>\\10.12.11.20\TFO.FAIT.Share\TFOWMS\TFOWAS\TFOWMS\SCM\packages\EntityFramework.5.0.0\lib\net45\ko</v>
      </c>
    </row>
    <row r="5034" spans="1:1" x14ac:dyDescent="0.4">
      <c r="A5034" t="str">
        <f>HYPERLINK("\\10.12.11.20\TFO.FAIT.Share\TFOWMS\TFOWAS\TFOWMS\SCM\packages\EntityFramework.ko.5.0.0\lib")</f>
        <v>\\10.12.11.20\TFO.FAIT.Share\TFOWMS\TFOWAS\TFOWMS\SCM\packages\EntityFramework.ko.5.0.0\lib</v>
      </c>
    </row>
    <row r="5035" spans="1:1" x14ac:dyDescent="0.4">
      <c r="A5035" t="str">
        <f>HYPERLINK("\\10.12.11.20\TFO.FAIT.Share\TFOWMS\TFOWAS\TFOWMS\SCM\packages\EntityFramework.ko.5.0.0\lib\net40")</f>
        <v>\\10.12.11.20\TFO.FAIT.Share\TFOWMS\TFOWAS\TFOWMS\SCM\packages\EntityFramework.ko.5.0.0\lib\net40</v>
      </c>
    </row>
    <row r="5036" spans="1:1" x14ac:dyDescent="0.4">
      <c r="A5036" t="str">
        <f>HYPERLINK("\\10.12.11.20\TFO.FAIT.Share\TFOWMS\TFOWAS\TFOWMS\SCM\packages\EntityFramework.ko.5.0.0\lib\net45")</f>
        <v>\\10.12.11.20\TFO.FAIT.Share\TFOWMS\TFOWAS\TFOWMS\SCM\packages\EntityFramework.ko.5.0.0\lib\net45</v>
      </c>
    </row>
    <row r="5037" spans="1:1" x14ac:dyDescent="0.4">
      <c r="A5037" t="str">
        <f>HYPERLINK("\\10.12.11.20\TFO.FAIT.Share\TFOWMS\TFOWAS\TFOWMS\SCM\packages\EntityFramework.ko.5.0.0\lib\net40\ko")</f>
        <v>\\10.12.11.20\TFO.FAIT.Share\TFOWMS\TFOWAS\TFOWMS\SCM\packages\EntityFramework.ko.5.0.0\lib\net40\ko</v>
      </c>
    </row>
    <row r="5038" spans="1:1" x14ac:dyDescent="0.4">
      <c r="A5038" t="str">
        <f>HYPERLINK("\\10.12.11.20\TFO.FAIT.Share\TFOWMS\TFOWAS\TFOWMS\SCM\packages\EntityFramework.ko.5.0.0\lib\net45\ko")</f>
        <v>\\10.12.11.20\TFO.FAIT.Share\TFOWMS\TFOWAS\TFOWMS\SCM\packages\EntityFramework.ko.5.0.0\lib\net45\ko</v>
      </c>
    </row>
    <row r="5039" spans="1:1" x14ac:dyDescent="0.4">
      <c r="A5039" t="str">
        <f>HYPERLINK("\\10.12.11.20\TFO.FAIT.Share\TFOWMS\TFOWAS\TFOWMS\SCM\packages\jQuery.1.7.1.1\Content")</f>
        <v>\\10.12.11.20\TFO.FAIT.Share\TFOWMS\TFOWAS\TFOWMS\SCM\packages\jQuery.1.7.1.1\Content</v>
      </c>
    </row>
    <row r="5040" spans="1:1" x14ac:dyDescent="0.4">
      <c r="A5040" t="str">
        <f>HYPERLINK("\\10.12.11.20\TFO.FAIT.Share\TFOWMS\TFOWAS\TFOWMS\SCM\packages\jQuery.1.7.1.1\Tools")</f>
        <v>\\10.12.11.20\TFO.FAIT.Share\TFOWMS\TFOWAS\TFOWMS\SCM\packages\jQuery.1.7.1.1\Tools</v>
      </c>
    </row>
    <row r="5041" spans="1:1" x14ac:dyDescent="0.4">
      <c r="A5041" t="str">
        <f>HYPERLINK("\\10.12.11.20\TFO.FAIT.Share\TFOWMS\TFOWAS\TFOWMS\SCM\packages\jQuery.1.7.1.1\Content\Scripts")</f>
        <v>\\10.12.11.20\TFO.FAIT.Share\TFOWMS\TFOWAS\TFOWMS\SCM\packages\jQuery.1.7.1.1\Content\Scripts</v>
      </c>
    </row>
    <row r="5042" spans="1:1" x14ac:dyDescent="0.4">
      <c r="A5042" t="str">
        <f>HYPERLINK("\\10.12.11.20\TFO.FAIT.Share\TFOWMS\TFOWAS\TFOWMS\SCM\packages\jQuery.3.1.1\Content")</f>
        <v>\\10.12.11.20\TFO.FAIT.Share\TFOWMS\TFOWAS\TFOWMS\SCM\packages\jQuery.3.1.1\Content</v>
      </c>
    </row>
    <row r="5043" spans="1:1" x14ac:dyDescent="0.4">
      <c r="A5043" t="str">
        <f>HYPERLINK("\\10.12.11.20\TFO.FAIT.Share\TFOWMS\TFOWAS\TFOWMS\SCM\packages\jQuery.3.1.1\Tools")</f>
        <v>\\10.12.11.20\TFO.FAIT.Share\TFOWMS\TFOWAS\TFOWMS\SCM\packages\jQuery.3.1.1\Tools</v>
      </c>
    </row>
    <row r="5044" spans="1:1" x14ac:dyDescent="0.4">
      <c r="A5044" t="str">
        <f>HYPERLINK("\\10.12.11.20\TFO.FAIT.Share\TFOWMS\TFOWAS\TFOWMS\SCM\packages\jQuery.3.1.1\Content\Scripts")</f>
        <v>\\10.12.11.20\TFO.FAIT.Share\TFOWMS\TFOWAS\TFOWMS\SCM\packages\jQuery.3.1.1\Content\Scripts</v>
      </c>
    </row>
    <row r="5045" spans="1:1" x14ac:dyDescent="0.4">
      <c r="A5045" t="str">
        <f>HYPERLINK("\\10.12.11.20\TFO.FAIT.Share\TFOWMS\TFOWAS\TFOWMS\SCM\packages\jQuery.UI.Combined.1.8.20.1\Content")</f>
        <v>\\10.12.11.20\TFO.FAIT.Share\TFOWMS\TFOWAS\TFOWMS\SCM\packages\jQuery.UI.Combined.1.8.20.1\Content</v>
      </c>
    </row>
    <row r="5046" spans="1:1" x14ac:dyDescent="0.4">
      <c r="A5046" t="str">
        <f>HYPERLINK("\\10.12.11.20\TFO.FAIT.Share\TFOWMS\TFOWAS\TFOWMS\SCM\packages\jQuery.UI.Combined.1.8.20.1\Content\Content")</f>
        <v>\\10.12.11.20\TFO.FAIT.Share\TFOWMS\TFOWAS\TFOWMS\SCM\packages\jQuery.UI.Combined.1.8.20.1\Content\Content</v>
      </c>
    </row>
    <row r="5047" spans="1:1" x14ac:dyDescent="0.4">
      <c r="A5047" t="str">
        <f>HYPERLINK("\\10.12.11.20\TFO.FAIT.Share\TFOWMS\TFOWAS\TFOWMS\SCM\packages\jQuery.UI.Combined.1.8.20.1\Content\Scripts")</f>
        <v>\\10.12.11.20\TFO.FAIT.Share\TFOWMS\TFOWAS\TFOWMS\SCM\packages\jQuery.UI.Combined.1.8.20.1\Content\Scripts</v>
      </c>
    </row>
    <row r="5048" spans="1:1" x14ac:dyDescent="0.4">
      <c r="A5048" t="str">
        <f>HYPERLINK("\\10.12.11.20\TFO.FAIT.Share\TFOWMS\TFOWAS\TFOWMS\SCM\packages\jQuery.UI.Combined.1.8.20.1\Content\Content\themes")</f>
        <v>\\10.12.11.20\TFO.FAIT.Share\TFOWMS\TFOWAS\TFOWMS\SCM\packages\jQuery.UI.Combined.1.8.20.1\Content\Content\themes</v>
      </c>
    </row>
    <row r="5049" spans="1:1" x14ac:dyDescent="0.4">
      <c r="A5049" t="str">
        <f>HYPERLINK("\\10.12.11.20\TFO.FAIT.Share\TFOWMS\TFOWAS\TFOWMS\SCM\packages\jQuery.UI.Combined.1.8.20.1\Content\Content\themes\base")</f>
        <v>\\10.12.11.20\TFO.FAIT.Share\TFOWMS\TFOWAS\TFOWMS\SCM\packages\jQuery.UI.Combined.1.8.20.1\Content\Content\themes\base</v>
      </c>
    </row>
    <row r="5050" spans="1:1" x14ac:dyDescent="0.4">
      <c r="A5050" t="str">
        <f>HYPERLINK("\\10.12.11.20\TFO.FAIT.Share\TFOWMS\TFOWAS\TFOWMS\SCM\packages\jQuery.UI.Combined.1.8.20.1\Content\Content\themes\base\images")</f>
        <v>\\10.12.11.20\TFO.FAIT.Share\TFOWMS\TFOWAS\TFOWMS\SCM\packages\jQuery.UI.Combined.1.8.20.1\Content\Content\themes\base\images</v>
      </c>
    </row>
    <row r="5051" spans="1:1" x14ac:dyDescent="0.4">
      <c r="A5051" t="str">
        <f>HYPERLINK("\\10.12.11.20\TFO.FAIT.Share\TFOWMS\TFOWAS\TFOWMS\SCM\packages\jQuery.UI.Combined.1.8.20.1\Content\Content\themes\base\minified")</f>
        <v>\\10.12.11.20\TFO.FAIT.Share\TFOWMS\TFOWAS\TFOWMS\SCM\packages\jQuery.UI.Combined.1.8.20.1\Content\Content\themes\base\minified</v>
      </c>
    </row>
    <row r="5052" spans="1:1" x14ac:dyDescent="0.4">
      <c r="A5052" t="str">
        <f>HYPERLINK("\\10.12.11.20\TFO.FAIT.Share\TFOWMS\TFOWAS\TFOWMS\SCM\packages\jQuery.UI.Combined.1.8.20.1\Content\Content\themes\base\minified\images")</f>
        <v>\\10.12.11.20\TFO.FAIT.Share\TFOWMS\TFOWAS\TFOWMS\SCM\packages\jQuery.UI.Combined.1.8.20.1\Content\Content\themes\base\minified\images</v>
      </c>
    </row>
    <row r="5053" spans="1:1" x14ac:dyDescent="0.4">
      <c r="A5053" t="str">
        <f>HYPERLINK("\\10.12.11.20\TFO.FAIT.Share\TFOWMS\TFOWAS\TFOWMS\SCM\packages\jQuery.UI.Combined.1.8.24\Content")</f>
        <v>\\10.12.11.20\TFO.FAIT.Share\TFOWMS\TFOWAS\TFOWMS\SCM\packages\jQuery.UI.Combined.1.8.24\Content</v>
      </c>
    </row>
    <row r="5054" spans="1:1" x14ac:dyDescent="0.4">
      <c r="A5054" t="str">
        <f>HYPERLINK("\\10.12.11.20\TFO.FAIT.Share\TFOWMS\TFOWAS\TFOWMS\SCM\packages\jQuery.UI.Combined.1.8.24\Tools")</f>
        <v>\\10.12.11.20\TFO.FAIT.Share\TFOWMS\TFOWAS\TFOWMS\SCM\packages\jQuery.UI.Combined.1.8.24\Tools</v>
      </c>
    </row>
    <row r="5055" spans="1:1" x14ac:dyDescent="0.4">
      <c r="A5055" t="str">
        <f>HYPERLINK("\\10.12.11.20\TFO.FAIT.Share\TFOWMS\TFOWAS\TFOWMS\SCM\packages\jQuery.UI.Combined.1.8.24\Content\Content")</f>
        <v>\\10.12.11.20\TFO.FAIT.Share\TFOWMS\TFOWAS\TFOWMS\SCM\packages\jQuery.UI.Combined.1.8.24\Content\Content</v>
      </c>
    </row>
    <row r="5056" spans="1:1" x14ac:dyDescent="0.4">
      <c r="A5056" t="str">
        <f>HYPERLINK("\\10.12.11.20\TFO.FAIT.Share\TFOWMS\TFOWAS\TFOWMS\SCM\packages\jQuery.UI.Combined.1.8.24\Content\Scripts")</f>
        <v>\\10.12.11.20\TFO.FAIT.Share\TFOWMS\TFOWAS\TFOWMS\SCM\packages\jQuery.UI.Combined.1.8.24\Content\Scripts</v>
      </c>
    </row>
    <row r="5057" spans="1:1" x14ac:dyDescent="0.4">
      <c r="A5057" t="str">
        <f>HYPERLINK("\\10.12.11.20\TFO.FAIT.Share\TFOWMS\TFOWAS\TFOWMS\SCM\packages\jQuery.UI.Combined.1.8.24\Content\Content\themes")</f>
        <v>\\10.12.11.20\TFO.FAIT.Share\TFOWMS\TFOWAS\TFOWMS\SCM\packages\jQuery.UI.Combined.1.8.24\Content\Content\themes</v>
      </c>
    </row>
    <row r="5058" spans="1:1" x14ac:dyDescent="0.4">
      <c r="A5058" t="str">
        <f>HYPERLINK("\\10.12.11.20\TFO.FAIT.Share\TFOWMS\TFOWAS\TFOWMS\SCM\packages\jQuery.UI.Combined.1.8.24\Content\Content\themes\base")</f>
        <v>\\10.12.11.20\TFO.FAIT.Share\TFOWMS\TFOWAS\TFOWMS\SCM\packages\jQuery.UI.Combined.1.8.24\Content\Content\themes\base</v>
      </c>
    </row>
    <row r="5059" spans="1:1" x14ac:dyDescent="0.4">
      <c r="A5059" t="str">
        <f>HYPERLINK("\\10.12.11.20\TFO.FAIT.Share\TFOWMS\TFOWAS\TFOWMS\SCM\packages\jQuery.UI.Combined.1.8.24\Content\Content\themes\base\images")</f>
        <v>\\10.12.11.20\TFO.FAIT.Share\TFOWMS\TFOWAS\TFOWMS\SCM\packages\jQuery.UI.Combined.1.8.24\Content\Content\themes\base\images</v>
      </c>
    </row>
    <row r="5060" spans="1:1" x14ac:dyDescent="0.4">
      <c r="A5060" t="str">
        <f>HYPERLINK("\\10.12.11.20\TFO.FAIT.Share\TFOWMS\TFOWAS\TFOWMS\SCM\packages\jQuery.UI.Combined.1.8.24\Content\Content\themes\base\minified")</f>
        <v>\\10.12.11.20\TFO.FAIT.Share\TFOWMS\TFOWAS\TFOWMS\SCM\packages\jQuery.UI.Combined.1.8.24\Content\Content\themes\base\minified</v>
      </c>
    </row>
    <row r="5061" spans="1:1" x14ac:dyDescent="0.4">
      <c r="A5061" t="str">
        <f>HYPERLINK("\\10.12.11.20\TFO.FAIT.Share\TFOWMS\TFOWAS\TFOWMS\SCM\packages\jQuery.UI.Combined.1.8.24\Content\Content\themes\base\minified\images")</f>
        <v>\\10.12.11.20\TFO.FAIT.Share\TFOWMS\TFOWAS\TFOWMS\SCM\packages\jQuery.UI.Combined.1.8.24\Content\Content\themes\base\minified\images</v>
      </c>
    </row>
    <row r="5062" spans="1:1" x14ac:dyDescent="0.4">
      <c r="A5062" t="str">
        <f>HYPERLINK("\\10.12.11.20\TFO.FAIT.Share\TFOWMS\TFOWAS\TFOWMS\SCM\packages\jQuery.Validation.1.10.0\Content")</f>
        <v>\\10.12.11.20\TFO.FAIT.Share\TFOWMS\TFOWAS\TFOWMS\SCM\packages\jQuery.Validation.1.10.0\Content</v>
      </c>
    </row>
    <row r="5063" spans="1:1" x14ac:dyDescent="0.4">
      <c r="A5063" t="str">
        <f>HYPERLINK("\\10.12.11.20\TFO.FAIT.Share\TFOWMS\TFOWAS\TFOWMS\SCM\packages\jQuery.Validation.1.10.0\Content\Scripts")</f>
        <v>\\10.12.11.20\TFO.FAIT.Share\TFOWMS\TFOWAS\TFOWMS\SCM\packages\jQuery.Validation.1.10.0\Content\Scripts</v>
      </c>
    </row>
    <row r="5064" spans="1:1" x14ac:dyDescent="0.4">
      <c r="A5064" t="str">
        <f>HYPERLINK("\\10.12.11.20\TFO.FAIT.Share\TFOWMS\TFOWAS\TFOWMS\SCM\packages\jQuery.Validation.1.9.0.1\Content")</f>
        <v>\\10.12.11.20\TFO.FAIT.Share\TFOWMS\TFOWAS\TFOWMS\SCM\packages\jQuery.Validation.1.9.0.1\Content</v>
      </c>
    </row>
    <row r="5065" spans="1:1" x14ac:dyDescent="0.4">
      <c r="A5065" t="str">
        <f>HYPERLINK("\\10.12.11.20\TFO.FAIT.Share\TFOWMS\TFOWAS\TFOWMS\SCM\packages\jQuery.Validation.1.9.0.1\Content\Scripts")</f>
        <v>\\10.12.11.20\TFO.FAIT.Share\TFOWMS\TFOWAS\TFOWMS\SCM\packages\jQuery.Validation.1.9.0.1\Content\Scripts</v>
      </c>
    </row>
    <row r="5066" spans="1:1" x14ac:dyDescent="0.4">
      <c r="A5066" t="str">
        <f>HYPERLINK("\\10.12.11.20\TFO.FAIT.Share\TFOWMS\TFOWAS\TFOWMS\SCM\packages\knockoutjs.2.1.0\Content")</f>
        <v>\\10.12.11.20\TFO.FAIT.Share\TFOWMS\TFOWAS\TFOWMS\SCM\packages\knockoutjs.2.1.0\Content</v>
      </c>
    </row>
    <row r="5067" spans="1:1" x14ac:dyDescent="0.4">
      <c r="A5067" t="str">
        <f>HYPERLINK("\\10.12.11.20\TFO.FAIT.Share\TFOWMS\TFOWAS\TFOWMS\SCM\packages\knockoutjs.2.1.0\Content\Scripts")</f>
        <v>\\10.12.11.20\TFO.FAIT.Share\TFOWMS\TFOWAS\TFOWMS\SCM\packages\knockoutjs.2.1.0\Content\Scripts</v>
      </c>
    </row>
    <row r="5068" spans="1:1" x14ac:dyDescent="0.4">
      <c r="A5068" t="str">
        <f>HYPERLINK("\\10.12.11.20\TFO.FAIT.Share\TFOWMS\TFOWAS\TFOWMS\SCM\packages\knockoutjs.2.2.0\Content")</f>
        <v>\\10.12.11.20\TFO.FAIT.Share\TFOWMS\TFOWAS\TFOWMS\SCM\packages\knockoutjs.2.2.0\Content</v>
      </c>
    </row>
    <row r="5069" spans="1:1" x14ac:dyDescent="0.4">
      <c r="A5069" t="str">
        <f>HYPERLINK("\\10.12.11.20\TFO.FAIT.Share\TFOWMS\TFOWAS\TFOWMS\SCM\packages\knockoutjs.2.2.0\Content\Scripts")</f>
        <v>\\10.12.11.20\TFO.FAIT.Share\TFOWMS\TFOWAS\TFOWMS\SCM\packages\knockoutjs.2.2.0\Content\Scripts</v>
      </c>
    </row>
    <row r="5070" spans="1:1" x14ac:dyDescent="0.4">
      <c r="A5070" t="str">
        <f>HYPERLINK("\\10.12.11.20\TFO.FAIT.Share\TFOWMS\TFOWAS\TFOWMS\SCM\packages\Microsoft.AspNet.Mvc.4.0.20710.0\lib")</f>
        <v>\\10.12.11.20\TFO.FAIT.Share\TFOWMS\TFOWAS\TFOWMS\SCM\packages\Microsoft.AspNet.Mvc.4.0.20710.0\lib</v>
      </c>
    </row>
    <row r="5071" spans="1:1" x14ac:dyDescent="0.4">
      <c r="A5071" t="str">
        <f>HYPERLINK("\\10.12.11.20\TFO.FAIT.Share\TFOWMS\TFOWAS\TFOWMS\SCM\packages\Microsoft.AspNet.Mvc.4.0.20710.0\lib\net40")</f>
        <v>\\10.12.11.20\TFO.FAIT.Share\TFOWMS\TFOWAS\TFOWMS\SCM\packages\Microsoft.AspNet.Mvc.4.0.20710.0\lib\net40</v>
      </c>
    </row>
    <row r="5072" spans="1:1" x14ac:dyDescent="0.4">
      <c r="A5072" t="str">
        <f>HYPERLINK("\\10.12.11.20\TFO.FAIT.Share\TFOWMS\TFOWAS\TFOWMS\SCM\packages\Microsoft.AspNet.Mvc.4.0.20710.0\lib\net40\ko")</f>
        <v>\\10.12.11.20\TFO.FAIT.Share\TFOWMS\TFOWAS\TFOWMS\SCM\packages\Microsoft.AspNet.Mvc.4.0.20710.0\lib\net40\ko</v>
      </c>
    </row>
    <row r="5073" spans="1:1" x14ac:dyDescent="0.4">
      <c r="A5073" t="str">
        <f>HYPERLINK("\\10.12.11.20\TFO.FAIT.Share\TFOWMS\TFOWAS\TFOWMS\SCM\packages\Microsoft.AspNet.Mvc.FixedDisplayModes.1.0.0\lib")</f>
        <v>\\10.12.11.20\TFO.FAIT.Share\TFOWMS\TFOWAS\TFOWMS\SCM\packages\Microsoft.AspNet.Mvc.FixedDisplayModes.1.0.0\lib</v>
      </c>
    </row>
    <row r="5074" spans="1:1" x14ac:dyDescent="0.4">
      <c r="A5074" t="str">
        <f>HYPERLINK("\\10.12.11.20\TFO.FAIT.Share\TFOWMS\TFOWAS\TFOWMS\SCM\packages\Microsoft.AspNet.Mvc.FixedDisplayModes.1.0.0\lib\net40")</f>
        <v>\\10.12.11.20\TFO.FAIT.Share\TFOWMS\TFOWAS\TFOWMS\SCM\packages\Microsoft.AspNet.Mvc.FixedDisplayModes.1.0.0\lib\net40</v>
      </c>
    </row>
    <row r="5075" spans="1:1" x14ac:dyDescent="0.4">
      <c r="A5075" t="str">
        <f>HYPERLINK("\\10.12.11.20\TFO.FAIT.Share\TFOWMS\TFOWAS\TFOWMS\SCM\packages\Microsoft.AspNet.Mvc.ko.4.0.20710.0\lib")</f>
        <v>\\10.12.11.20\TFO.FAIT.Share\TFOWMS\TFOWAS\TFOWMS\SCM\packages\Microsoft.AspNet.Mvc.ko.4.0.20710.0\lib</v>
      </c>
    </row>
    <row r="5076" spans="1:1" x14ac:dyDescent="0.4">
      <c r="A5076" t="str">
        <f>HYPERLINK("\\10.12.11.20\TFO.FAIT.Share\TFOWMS\TFOWAS\TFOWMS\SCM\packages\Microsoft.AspNet.Mvc.ko.4.0.20710.0\lib\net40")</f>
        <v>\\10.12.11.20\TFO.FAIT.Share\TFOWMS\TFOWAS\TFOWMS\SCM\packages\Microsoft.AspNet.Mvc.ko.4.0.20710.0\lib\net40</v>
      </c>
    </row>
    <row r="5077" spans="1:1" x14ac:dyDescent="0.4">
      <c r="A5077" t="str">
        <f>HYPERLINK("\\10.12.11.20\TFO.FAIT.Share\TFOWMS\TFOWAS\TFOWMS\SCM\packages\Microsoft.AspNet.Mvc.ko.4.0.20710.0\lib\net40\ko")</f>
        <v>\\10.12.11.20\TFO.FAIT.Share\TFOWMS\TFOWAS\TFOWMS\SCM\packages\Microsoft.AspNet.Mvc.ko.4.0.20710.0\lib\net40\ko</v>
      </c>
    </row>
    <row r="5078" spans="1:1" x14ac:dyDescent="0.4">
      <c r="A5078" t="str">
        <f>HYPERLINK("\\10.12.11.20\TFO.FAIT.Share\TFOWMS\TFOWAS\TFOWMS\SCM\packages\Microsoft.AspNet.Providers.Core.1.2\lib")</f>
        <v>\\10.12.11.20\TFO.FAIT.Share\TFOWMS\TFOWAS\TFOWMS\SCM\packages\Microsoft.AspNet.Providers.Core.1.2\lib</v>
      </c>
    </row>
    <row r="5079" spans="1:1" x14ac:dyDescent="0.4">
      <c r="A5079" t="str">
        <f>HYPERLINK("\\10.12.11.20\TFO.FAIT.Share\TFOWMS\TFOWAS\TFOWMS\SCM\packages\Microsoft.AspNet.Providers.Core.1.2\lib\net40")</f>
        <v>\\10.12.11.20\TFO.FAIT.Share\TFOWMS\TFOWAS\TFOWMS\SCM\packages\Microsoft.AspNet.Providers.Core.1.2\lib\net40</v>
      </c>
    </row>
    <row r="5080" spans="1:1" x14ac:dyDescent="0.4">
      <c r="A5080" t="str">
        <f>HYPERLINK("\\10.12.11.20\TFO.FAIT.Share\TFOWMS\TFOWAS\TFOWMS\SCM\packages\Microsoft.AspNet.Providers.Core.1.2\lib\net40\ko")</f>
        <v>\\10.12.11.20\TFO.FAIT.Share\TFOWMS\TFOWAS\TFOWMS\SCM\packages\Microsoft.AspNet.Providers.Core.1.2\lib\net40\ko</v>
      </c>
    </row>
    <row r="5081" spans="1:1" x14ac:dyDescent="0.4">
      <c r="A5081" t="str">
        <f>HYPERLINK("\\10.12.11.20\TFO.FAIT.Share\TFOWMS\TFOWAS\TFOWMS\SCM\packages\Microsoft.AspNet.Providers.Core.ko.1.2\lib")</f>
        <v>\\10.12.11.20\TFO.FAIT.Share\TFOWMS\TFOWAS\TFOWMS\SCM\packages\Microsoft.AspNet.Providers.Core.ko.1.2\lib</v>
      </c>
    </row>
    <row r="5082" spans="1:1" x14ac:dyDescent="0.4">
      <c r="A5082" t="str">
        <f>HYPERLINK("\\10.12.11.20\TFO.FAIT.Share\TFOWMS\TFOWAS\TFOWMS\SCM\packages\Microsoft.AspNet.Providers.Core.ko.1.2\lib\net40")</f>
        <v>\\10.12.11.20\TFO.FAIT.Share\TFOWMS\TFOWAS\TFOWMS\SCM\packages\Microsoft.AspNet.Providers.Core.ko.1.2\lib\net40</v>
      </c>
    </row>
    <row r="5083" spans="1:1" x14ac:dyDescent="0.4">
      <c r="A5083" t="str">
        <f>HYPERLINK("\\10.12.11.20\TFO.FAIT.Share\TFOWMS\TFOWAS\TFOWMS\SCM\packages\Microsoft.AspNet.Providers.Core.ko.1.2\lib\net40\ko")</f>
        <v>\\10.12.11.20\TFO.FAIT.Share\TFOWMS\TFOWAS\TFOWMS\SCM\packages\Microsoft.AspNet.Providers.Core.ko.1.2\lib\net40\ko</v>
      </c>
    </row>
    <row r="5084" spans="1:1" x14ac:dyDescent="0.4">
      <c r="A5084" t="str">
        <f>HYPERLINK("\\10.12.11.20\TFO.FAIT.Share\TFOWMS\TFOWAS\TFOWMS\SCM\packages\Microsoft.AspNet.Providers.LocalDB.1.1\content")</f>
        <v>\\10.12.11.20\TFO.FAIT.Share\TFOWMS\TFOWAS\TFOWMS\SCM\packages\Microsoft.AspNet.Providers.LocalDB.1.1\content</v>
      </c>
    </row>
    <row r="5085" spans="1:1" x14ac:dyDescent="0.4">
      <c r="A5085" t="str">
        <f>HYPERLINK("\\10.12.11.20\TFO.FAIT.Share\TFOWMS\TFOWAS\TFOWMS\SCM\packages\Microsoft.AspNet.Providers.LocalDB.1.1\tools")</f>
        <v>\\10.12.11.20\TFO.FAIT.Share\TFOWMS\TFOWAS\TFOWMS\SCM\packages\Microsoft.AspNet.Providers.LocalDB.1.1\tools</v>
      </c>
    </row>
    <row r="5086" spans="1:1" x14ac:dyDescent="0.4">
      <c r="A5086" t="str">
        <f>HYPERLINK("\\10.12.11.20\TFO.FAIT.Share\TFOWMS\TFOWAS\TFOWMS\SCM\packages\Microsoft.AspNet.Razor.2.0.20710.0\lib")</f>
        <v>\\10.12.11.20\TFO.FAIT.Share\TFOWMS\TFOWAS\TFOWMS\SCM\packages\Microsoft.AspNet.Razor.2.0.20710.0\lib</v>
      </c>
    </row>
    <row r="5087" spans="1:1" x14ac:dyDescent="0.4">
      <c r="A5087" t="str">
        <f>HYPERLINK("\\10.12.11.20\TFO.FAIT.Share\TFOWMS\TFOWAS\TFOWMS\SCM\packages\Microsoft.AspNet.Razor.2.0.20710.0\lib\net40")</f>
        <v>\\10.12.11.20\TFO.FAIT.Share\TFOWMS\TFOWAS\TFOWMS\SCM\packages\Microsoft.AspNet.Razor.2.0.20710.0\lib\net40</v>
      </c>
    </row>
    <row r="5088" spans="1:1" x14ac:dyDescent="0.4">
      <c r="A5088" t="str">
        <f>HYPERLINK("\\10.12.11.20\TFO.FAIT.Share\TFOWMS\TFOWAS\TFOWMS\SCM\packages\Microsoft.AspNet.Razor.2.0.20710.0\lib\net40\ko")</f>
        <v>\\10.12.11.20\TFO.FAIT.Share\TFOWMS\TFOWAS\TFOWMS\SCM\packages\Microsoft.AspNet.Razor.2.0.20710.0\lib\net40\ko</v>
      </c>
    </row>
    <row r="5089" spans="1:1" x14ac:dyDescent="0.4">
      <c r="A5089" t="str">
        <f>HYPERLINK("\\10.12.11.20\TFO.FAIT.Share\TFOWMS\TFOWAS\TFOWMS\SCM\packages\Microsoft.AspNet.Razor.2.0.20715.0\lib")</f>
        <v>\\10.12.11.20\TFO.FAIT.Share\TFOWMS\TFOWAS\TFOWMS\SCM\packages\Microsoft.AspNet.Razor.2.0.20715.0\lib</v>
      </c>
    </row>
    <row r="5090" spans="1:1" x14ac:dyDescent="0.4">
      <c r="A5090" t="str">
        <f>HYPERLINK("\\10.12.11.20\TFO.FAIT.Share\TFOWMS\TFOWAS\TFOWMS\SCM\packages\Microsoft.AspNet.Razor.2.0.20715.0\lib\net40")</f>
        <v>\\10.12.11.20\TFO.FAIT.Share\TFOWMS\TFOWAS\TFOWMS\SCM\packages\Microsoft.AspNet.Razor.2.0.20715.0\lib\net40</v>
      </c>
    </row>
    <row r="5091" spans="1:1" x14ac:dyDescent="0.4">
      <c r="A5091" t="str">
        <f>HYPERLINK("\\10.12.11.20\TFO.FAIT.Share\TFOWMS\TFOWAS\TFOWMS\SCM\packages\Microsoft.AspNet.Razor.2.0.20715.0\lib\net40\ko")</f>
        <v>\\10.12.11.20\TFO.FAIT.Share\TFOWMS\TFOWAS\TFOWMS\SCM\packages\Microsoft.AspNet.Razor.2.0.20715.0\lib\net40\ko</v>
      </c>
    </row>
    <row r="5092" spans="1:1" x14ac:dyDescent="0.4">
      <c r="A5092" t="str">
        <f>HYPERLINK("\\10.12.11.20\TFO.FAIT.Share\TFOWMS\TFOWAS\TFOWMS\SCM\packages\Microsoft.AspNet.Razor.ko.2.0.20710.0\lib")</f>
        <v>\\10.12.11.20\TFO.FAIT.Share\TFOWMS\TFOWAS\TFOWMS\SCM\packages\Microsoft.AspNet.Razor.ko.2.0.20710.0\lib</v>
      </c>
    </row>
    <row r="5093" spans="1:1" x14ac:dyDescent="0.4">
      <c r="A5093" t="str">
        <f>HYPERLINK("\\10.12.11.20\TFO.FAIT.Share\TFOWMS\TFOWAS\TFOWMS\SCM\packages\Microsoft.AspNet.Razor.ko.2.0.20710.0\lib\net40")</f>
        <v>\\10.12.11.20\TFO.FAIT.Share\TFOWMS\TFOWAS\TFOWMS\SCM\packages\Microsoft.AspNet.Razor.ko.2.0.20710.0\lib\net40</v>
      </c>
    </row>
    <row r="5094" spans="1:1" x14ac:dyDescent="0.4">
      <c r="A5094" t="str">
        <f>HYPERLINK("\\10.12.11.20\TFO.FAIT.Share\TFOWMS\TFOWAS\TFOWMS\SCM\packages\Microsoft.AspNet.Razor.ko.2.0.20710.0\lib\net40\ko")</f>
        <v>\\10.12.11.20\TFO.FAIT.Share\TFOWMS\TFOWAS\TFOWMS\SCM\packages\Microsoft.AspNet.Razor.ko.2.0.20710.0\lib\net40\ko</v>
      </c>
    </row>
    <row r="5095" spans="1:1" x14ac:dyDescent="0.4">
      <c r="A5095" t="str">
        <f>HYPERLINK("\\10.12.11.20\TFO.FAIT.Share\TFOWMS\TFOWAS\TFOWMS\SCM\packages\Microsoft.AspNet.Razor.ko.2.0.20715.0\lib")</f>
        <v>\\10.12.11.20\TFO.FAIT.Share\TFOWMS\TFOWAS\TFOWMS\SCM\packages\Microsoft.AspNet.Razor.ko.2.0.20715.0\lib</v>
      </c>
    </row>
    <row r="5096" spans="1:1" x14ac:dyDescent="0.4">
      <c r="A5096" t="str">
        <f>HYPERLINK("\\10.12.11.20\TFO.FAIT.Share\TFOWMS\TFOWAS\TFOWMS\SCM\packages\Microsoft.AspNet.Razor.ko.2.0.20715.0\lib\net40")</f>
        <v>\\10.12.11.20\TFO.FAIT.Share\TFOWMS\TFOWAS\TFOWMS\SCM\packages\Microsoft.AspNet.Razor.ko.2.0.20715.0\lib\net40</v>
      </c>
    </row>
    <row r="5097" spans="1:1" x14ac:dyDescent="0.4">
      <c r="A5097" t="str">
        <f>HYPERLINK("\\10.12.11.20\TFO.FAIT.Share\TFOWMS\TFOWAS\TFOWMS\SCM\packages\Microsoft.AspNet.Razor.ko.2.0.20715.0\lib\net40\ko")</f>
        <v>\\10.12.11.20\TFO.FAIT.Share\TFOWMS\TFOWAS\TFOWMS\SCM\packages\Microsoft.AspNet.Razor.ko.2.0.20715.0\lib\net40\ko</v>
      </c>
    </row>
    <row r="5098" spans="1:1" x14ac:dyDescent="0.4">
      <c r="A5098" t="str">
        <f>HYPERLINK("\\10.12.11.20\TFO.FAIT.Share\TFOWMS\TFOWAS\TFOWMS\SCM\packages\Microsoft.AspNet.Web.Optimization.1.0.0\lib")</f>
        <v>\\10.12.11.20\TFO.FAIT.Share\TFOWMS\TFOWAS\TFOWMS\SCM\packages\Microsoft.AspNet.Web.Optimization.1.0.0\lib</v>
      </c>
    </row>
    <row r="5099" spans="1:1" x14ac:dyDescent="0.4">
      <c r="A5099" t="str">
        <f>HYPERLINK("\\10.12.11.20\TFO.FAIT.Share\TFOWMS\TFOWAS\TFOWMS\SCM\packages\Microsoft.AspNet.Web.Optimization.1.0.0\lib\net40")</f>
        <v>\\10.12.11.20\TFO.FAIT.Share\TFOWMS\TFOWAS\TFOWMS\SCM\packages\Microsoft.AspNet.Web.Optimization.1.0.0\lib\net40</v>
      </c>
    </row>
    <row r="5100" spans="1:1" x14ac:dyDescent="0.4">
      <c r="A5100" t="str">
        <f>HYPERLINK("\\10.12.11.20\TFO.FAIT.Share\TFOWMS\TFOWAS\TFOWMS\SCM\packages\Microsoft.AspNet.Web.Optimization.1.0.0\lib\net40\ko")</f>
        <v>\\10.12.11.20\TFO.FAIT.Share\TFOWMS\TFOWAS\TFOWMS\SCM\packages\Microsoft.AspNet.Web.Optimization.1.0.0\lib\net40\ko</v>
      </c>
    </row>
    <row r="5101" spans="1:1" x14ac:dyDescent="0.4">
      <c r="A5101" t="str">
        <f>HYPERLINK("\\10.12.11.20\TFO.FAIT.Share\TFOWMS\TFOWAS\TFOWMS\SCM\packages\Microsoft.AspNet.Web.Optimization.ko.1.0.0\lib")</f>
        <v>\\10.12.11.20\TFO.FAIT.Share\TFOWMS\TFOWAS\TFOWMS\SCM\packages\Microsoft.AspNet.Web.Optimization.ko.1.0.0\lib</v>
      </c>
    </row>
    <row r="5102" spans="1:1" x14ac:dyDescent="0.4">
      <c r="A5102" t="str">
        <f>HYPERLINK("\\10.12.11.20\TFO.FAIT.Share\TFOWMS\TFOWAS\TFOWMS\SCM\packages\Microsoft.AspNet.Web.Optimization.ko.1.0.0\lib\net40")</f>
        <v>\\10.12.11.20\TFO.FAIT.Share\TFOWMS\TFOWAS\TFOWMS\SCM\packages\Microsoft.AspNet.Web.Optimization.ko.1.0.0\lib\net40</v>
      </c>
    </row>
    <row r="5103" spans="1:1" x14ac:dyDescent="0.4">
      <c r="A5103" t="str">
        <f>HYPERLINK("\\10.12.11.20\TFO.FAIT.Share\TFOWMS\TFOWAS\TFOWMS\SCM\packages\Microsoft.AspNet.Web.Optimization.ko.1.0.0\lib\net40\ko")</f>
        <v>\\10.12.11.20\TFO.FAIT.Share\TFOWMS\TFOWAS\TFOWMS\SCM\packages\Microsoft.AspNet.Web.Optimization.ko.1.0.0\lib\net40\ko</v>
      </c>
    </row>
    <row r="5104" spans="1:1" x14ac:dyDescent="0.4">
      <c r="A5104" t="str">
        <f>HYPERLINK("\\10.12.11.20\TFO.FAIT.Share\TFOWMS\TFOWAS\TFOWMS\SCM\packages\Microsoft.AspNet.WebApi.Client.4.0.20710.0\lib")</f>
        <v>\\10.12.11.20\TFO.FAIT.Share\TFOWMS\TFOWAS\TFOWMS\SCM\packages\Microsoft.AspNet.WebApi.Client.4.0.20710.0\lib</v>
      </c>
    </row>
    <row r="5105" spans="1:1" x14ac:dyDescent="0.4">
      <c r="A5105" t="str">
        <f>HYPERLINK("\\10.12.11.20\TFO.FAIT.Share\TFOWMS\TFOWAS\TFOWMS\SCM\packages\Microsoft.AspNet.WebApi.Client.4.0.20710.0\lib\net40")</f>
        <v>\\10.12.11.20\TFO.FAIT.Share\TFOWMS\TFOWAS\TFOWMS\SCM\packages\Microsoft.AspNet.WebApi.Client.4.0.20710.0\lib\net40</v>
      </c>
    </row>
    <row r="5106" spans="1:1" x14ac:dyDescent="0.4">
      <c r="A5106" t="str">
        <f>HYPERLINK("\\10.12.11.20\TFO.FAIT.Share\TFOWMS\TFOWAS\TFOWMS\SCM\packages\Microsoft.AspNet.WebApi.Client.4.0.20710.0\lib\net40\ko")</f>
        <v>\\10.12.11.20\TFO.FAIT.Share\TFOWMS\TFOWAS\TFOWMS\SCM\packages\Microsoft.AspNet.WebApi.Client.4.0.20710.0\lib\net40\ko</v>
      </c>
    </row>
    <row r="5107" spans="1:1" x14ac:dyDescent="0.4">
      <c r="A5107" t="str">
        <f>HYPERLINK("\\10.12.11.20\TFO.FAIT.Share\TFOWMS\TFOWAS\TFOWMS\SCM\packages\Microsoft.AspNet.WebApi.Client.ko.4.0.20710.0\lib")</f>
        <v>\\10.12.11.20\TFO.FAIT.Share\TFOWMS\TFOWAS\TFOWMS\SCM\packages\Microsoft.AspNet.WebApi.Client.ko.4.0.20710.0\lib</v>
      </c>
    </row>
    <row r="5108" spans="1:1" x14ac:dyDescent="0.4">
      <c r="A5108" t="str">
        <f>HYPERLINK("\\10.12.11.20\TFO.FAIT.Share\TFOWMS\TFOWAS\TFOWMS\SCM\packages\Microsoft.AspNet.WebApi.Client.ko.4.0.20710.0\lib\net40")</f>
        <v>\\10.12.11.20\TFO.FAIT.Share\TFOWMS\TFOWAS\TFOWMS\SCM\packages\Microsoft.AspNet.WebApi.Client.ko.4.0.20710.0\lib\net40</v>
      </c>
    </row>
    <row r="5109" spans="1:1" x14ac:dyDescent="0.4">
      <c r="A5109" t="str">
        <f>HYPERLINK("\\10.12.11.20\TFO.FAIT.Share\TFOWMS\TFOWAS\TFOWMS\SCM\packages\Microsoft.AspNet.WebApi.Client.ko.4.0.20710.0\lib\net40\ko")</f>
        <v>\\10.12.11.20\TFO.FAIT.Share\TFOWMS\TFOWAS\TFOWMS\SCM\packages\Microsoft.AspNet.WebApi.Client.ko.4.0.20710.0\lib\net40\ko</v>
      </c>
    </row>
    <row r="5110" spans="1:1" x14ac:dyDescent="0.4">
      <c r="A5110" t="str">
        <f>HYPERLINK("\\10.12.11.20\TFO.FAIT.Share\TFOWMS\TFOWAS\TFOWMS\SCM\packages\Microsoft.AspNet.WebApi.Core.4.0.20710.0\content")</f>
        <v>\\10.12.11.20\TFO.FAIT.Share\TFOWMS\TFOWAS\TFOWMS\SCM\packages\Microsoft.AspNet.WebApi.Core.4.0.20710.0\content</v>
      </c>
    </row>
    <row r="5111" spans="1:1" x14ac:dyDescent="0.4">
      <c r="A5111" t="str">
        <f>HYPERLINK("\\10.12.11.20\TFO.FAIT.Share\TFOWMS\TFOWAS\TFOWMS\SCM\packages\Microsoft.AspNet.WebApi.Core.4.0.20710.0\lib")</f>
        <v>\\10.12.11.20\TFO.FAIT.Share\TFOWMS\TFOWAS\TFOWMS\SCM\packages\Microsoft.AspNet.WebApi.Core.4.0.20710.0\lib</v>
      </c>
    </row>
    <row r="5112" spans="1:1" x14ac:dyDescent="0.4">
      <c r="A5112" t="str">
        <f>HYPERLINK("\\10.12.11.20\TFO.FAIT.Share\TFOWMS\TFOWAS\TFOWMS\SCM\packages\Microsoft.AspNet.WebApi.Core.4.0.20710.0\lib\net40")</f>
        <v>\\10.12.11.20\TFO.FAIT.Share\TFOWMS\TFOWAS\TFOWMS\SCM\packages\Microsoft.AspNet.WebApi.Core.4.0.20710.0\lib\net40</v>
      </c>
    </row>
    <row r="5113" spans="1:1" x14ac:dyDescent="0.4">
      <c r="A5113" t="str">
        <f>HYPERLINK("\\10.12.11.20\TFO.FAIT.Share\TFOWMS\TFOWAS\TFOWMS\SCM\packages\Microsoft.AspNet.WebApi.Core.4.0.20710.0\lib\net40\ko")</f>
        <v>\\10.12.11.20\TFO.FAIT.Share\TFOWMS\TFOWAS\TFOWMS\SCM\packages\Microsoft.AspNet.WebApi.Core.4.0.20710.0\lib\net40\ko</v>
      </c>
    </row>
    <row r="5114" spans="1:1" x14ac:dyDescent="0.4">
      <c r="A5114" t="str">
        <f>HYPERLINK("\\10.12.11.20\TFO.FAIT.Share\TFOWMS\TFOWAS\TFOWMS\SCM\packages\Microsoft.AspNet.WebApi.Core.ko.4.0.20710.0\lib")</f>
        <v>\\10.12.11.20\TFO.FAIT.Share\TFOWMS\TFOWAS\TFOWMS\SCM\packages\Microsoft.AspNet.WebApi.Core.ko.4.0.20710.0\lib</v>
      </c>
    </row>
    <row r="5115" spans="1:1" x14ac:dyDescent="0.4">
      <c r="A5115" t="str">
        <f>HYPERLINK("\\10.12.11.20\TFO.FAIT.Share\TFOWMS\TFOWAS\TFOWMS\SCM\packages\Microsoft.AspNet.WebApi.Core.ko.4.0.20710.0\lib\net40")</f>
        <v>\\10.12.11.20\TFO.FAIT.Share\TFOWMS\TFOWAS\TFOWMS\SCM\packages\Microsoft.AspNet.WebApi.Core.ko.4.0.20710.0\lib\net40</v>
      </c>
    </row>
    <row r="5116" spans="1:1" x14ac:dyDescent="0.4">
      <c r="A5116" t="str">
        <f>HYPERLINK("\\10.12.11.20\TFO.FAIT.Share\TFOWMS\TFOWAS\TFOWMS\SCM\packages\Microsoft.AspNet.WebApi.Core.ko.4.0.20710.0\lib\net40\ko")</f>
        <v>\\10.12.11.20\TFO.FAIT.Share\TFOWMS\TFOWAS\TFOWMS\SCM\packages\Microsoft.AspNet.WebApi.Core.ko.4.0.20710.0\lib\net40\ko</v>
      </c>
    </row>
    <row r="5117" spans="1:1" x14ac:dyDescent="0.4">
      <c r="A5117" t="str">
        <f>HYPERLINK("\\10.12.11.20\TFO.FAIT.Share\TFOWMS\TFOWAS\TFOWMS\SCM\packages\Microsoft.AspNet.WebApi.WebHost.4.0.20710.0\lib")</f>
        <v>\\10.12.11.20\TFO.FAIT.Share\TFOWMS\TFOWAS\TFOWMS\SCM\packages\Microsoft.AspNet.WebApi.WebHost.4.0.20710.0\lib</v>
      </c>
    </row>
    <row r="5118" spans="1:1" x14ac:dyDescent="0.4">
      <c r="A5118" t="str">
        <f>HYPERLINK("\\10.12.11.20\TFO.FAIT.Share\TFOWMS\TFOWAS\TFOWMS\SCM\packages\Microsoft.AspNet.WebApi.WebHost.4.0.20710.0\lib\net40")</f>
        <v>\\10.12.11.20\TFO.FAIT.Share\TFOWMS\TFOWAS\TFOWMS\SCM\packages\Microsoft.AspNet.WebApi.WebHost.4.0.20710.0\lib\net40</v>
      </c>
    </row>
    <row r="5119" spans="1:1" x14ac:dyDescent="0.4">
      <c r="A5119" t="str">
        <f>HYPERLINK("\\10.12.11.20\TFO.FAIT.Share\TFOWMS\TFOWAS\TFOWMS\SCM\packages\Microsoft.AspNet.WebApi.WebHost.4.0.20710.0\lib\net40\ko")</f>
        <v>\\10.12.11.20\TFO.FAIT.Share\TFOWMS\TFOWAS\TFOWMS\SCM\packages\Microsoft.AspNet.WebApi.WebHost.4.0.20710.0\lib\net40\ko</v>
      </c>
    </row>
    <row r="5120" spans="1:1" x14ac:dyDescent="0.4">
      <c r="A5120" t="str">
        <f>HYPERLINK("\\10.12.11.20\TFO.FAIT.Share\TFOWMS\TFOWAS\TFOWMS\SCM\packages\Microsoft.AspNet.WebApi.WebHost.ko.4.0.20710.0\lib")</f>
        <v>\\10.12.11.20\TFO.FAIT.Share\TFOWMS\TFOWAS\TFOWMS\SCM\packages\Microsoft.AspNet.WebApi.WebHost.ko.4.0.20710.0\lib</v>
      </c>
    </row>
    <row r="5121" spans="1:1" x14ac:dyDescent="0.4">
      <c r="A5121" t="str">
        <f>HYPERLINK("\\10.12.11.20\TFO.FAIT.Share\TFOWMS\TFOWAS\TFOWMS\SCM\packages\Microsoft.AspNet.WebApi.WebHost.ko.4.0.20710.0\lib\net40")</f>
        <v>\\10.12.11.20\TFO.FAIT.Share\TFOWMS\TFOWAS\TFOWMS\SCM\packages\Microsoft.AspNet.WebApi.WebHost.ko.4.0.20710.0\lib\net40</v>
      </c>
    </row>
    <row r="5122" spans="1:1" x14ac:dyDescent="0.4">
      <c r="A5122" t="str">
        <f>HYPERLINK("\\10.12.11.20\TFO.FAIT.Share\TFOWMS\TFOWAS\TFOWMS\SCM\packages\Microsoft.AspNet.WebApi.WebHost.ko.4.0.20710.0\lib\net40\ko")</f>
        <v>\\10.12.11.20\TFO.FAIT.Share\TFOWMS\TFOWAS\TFOWMS\SCM\packages\Microsoft.AspNet.WebApi.WebHost.ko.4.0.20710.0\lib\net40\ko</v>
      </c>
    </row>
    <row r="5123" spans="1:1" x14ac:dyDescent="0.4">
      <c r="A5123" t="str">
        <f>HYPERLINK("\\10.12.11.20\TFO.FAIT.Share\TFOWMS\TFOWAS\TFOWMS\SCM\packages\Microsoft.AspNet.WebPages.2.0.20710.0\lib")</f>
        <v>\\10.12.11.20\TFO.FAIT.Share\TFOWMS\TFOWAS\TFOWMS\SCM\packages\Microsoft.AspNet.WebPages.2.0.20710.0\lib</v>
      </c>
    </row>
    <row r="5124" spans="1:1" x14ac:dyDescent="0.4">
      <c r="A5124" t="str">
        <f>HYPERLINK("\\10.12.11.20\TFO.FAIT.Share\TFOWMS\TFOWAS\TFOWMS\SCM\packages\Microsoft.AspNet.WebPages.2.0.20710.0\lib\net40")</f>
        <v>\\10.12.11.20\TFO.FAIT.Share\TFOWMS\TFOWAS\TFOWMS\SCM\packages\Microsoft.AspNet.WebPages.2.0.20710.0\lib\net40</v>
      </c>
    </row>
    <row r="5125" spans="1:1" x14ac:dyDescent="0.4">
      <c r="A5125" t="str">
        <f>HYPERLINK("\\10.12.11.20\TFO.FAIT.Share\TFOWMS\TFOWAS\TFOWMS\SCM\packages\Microsoft.AspNet.WebPages.2.0.20710.0\lib\net40\ko")</f>
        <v>\\10.12.11.20\TFO.FAIT.Share\TFOWMS\TFOWAS\TFOWMS\SCM\packages\Microsoft.AspNet.WebPages.2.0.20710.0\lib\net40\ko</v>
      </c>
    </row>
    <row r="5126" spans="1:1" x14ac:dyDescent="0.4">
      <c r="A5126" t="str">
        <f>HYPERLINK("\\10.12.11.20\TFO.FAIT.Share\TFOWMS\TFOWAS\TFOWMS\SCM\packages\Microsoft.AspNet.WebPages.Data.2.0.20710.0\lib")</f>
        <v>\\10.12.11.20\TFO.FAIT.Share\TFOWMS\TFOWAS\TFOWMS\SCM\packages\Microsoft.AspNet.WebPages.Data.2.0.20710.0\lib</v>
      </c>
    </row>
    <row r="5127" spans="1:1" x14ac:dyDescent="0.4">
      <c r="A5127" t="str">
        <f>HYPERLINK("\\10.12.11.20\TFO.FAIT.Share\TFOWMS\TFOWAS\TFOWMS\SCM\packages\Microsoft.AspNet.WebPages.Data.2.0.20710.0\lib\net40")</f>
        <v>\\10.12.11.20\TFO.FAIT.Share\TFOWMS\TFOWAS\TFOWMS\SCM\packages\Microsoft.AspNet.WebPages.Data.2.0.20710.0\lib\net40</v>
      </c>
    </row>
    <row r="5128" spans="1:1" x14ac:dyDescent="0.4">
      <c r="A5128" t="str">
        <f>HYPERLINK("\\10.12.11.20\TFO.FAIT.Share\TFOWMS\TFOWAS\TFOWMS\SCM\packages\Microsoft.AspNet.WebPages.Data.2.0.20710.0\lib\net40\ko")</f>
        <v>\\10.12.11.20\TFO.FAIT.Share\TFOWMS\TFOWAS\TFOWMS\SCM\packages\Microsoft.AspNet.WebPages.Data.2.0.20710.0\lib\net40\ko</v>
      </c>
    </row>
    <row r="5129" spans="1:1" x14ac:dyDescent="0.4">
      <c r="A5129" t="str">
        <f>HYPERLINK("\\10.12.11.20\TFO.FAIT.Share\TFOWMS\TFOWAS\TFOWMS\SCM\packages\Microsoft.AspNet.WebPages.Data.ko.2.0.20710.0\lib")</f>
        <v>\\10.12.11.20\TFO.FAIT.Share\TFOWMS\TFOWAS\TFOWMS\SCM\packages\Microsoft.AspNet.WebPages.Data.ko.2.0.20710.0\lib</v>
      </c>
    </row>
    <row r="5130" spans="1:1" x14ac:dyDescent="0.4">
      <c r="A5130" t="str">
        <f>HYPERLINK("\\10.12.11.20\TFO.FAIT.Share\TFOWMS\TFOWAS\TFOWMS\SCM\packages\Microsoft.AspNet.WebPages.Data.ko.2.0.20710.0\lib\net40")</f>
        <v>\\10.12.11.20\TFO.FAIT.Share\TFOWMS\TFOWAS\TFOWMS\SCM\packages\Microsoft.AspNet.WebPages.Data.ko.2.0.20710.0\lib\net40</v>
      </c>
    </row>
    <row r="5131" spans="1:1" x14ac:dyDescent="0.4">
      <c r="A5131" t="str">
        <f>HYPERLINK("\\10.12.11.20\TFO.FAIT.Share\TFOWMS\TFOWAS\TFOWMS\SCM\packages\Microsoft.AspNet.WebPages.Data.ko.2.0.20710.0\lib\net40\ko")</f>
        <v>\\10.12.11.20\TFO.FAIT.Share\TFOWMS\TFOWAS\TFOWMS\SCM\packages\Microsoft.AspNet.WebPages.Data.ko.2.0.20710.0\lib\net40\ko</v>
      </c>
    </row>
    <row r="5132" spans="1:1" x14ac:dyDescent="0.4">
      <c r="A5132" t="str">
        <f>HYPERLINK("\\10.12.11.20\TFO.FAIT.Share\TFOWMS\TFOWAS\TFOWMS\SCM\packages\Microsoft.AspNet.WebPages.ko.2.0.20710.0\lib")</f>
        <v>\\10.12.11.20\TFO.FAIT.Share\TFOWMS\TFOWAS\TFOWMS\SCM\packages\Microsoft.AspNet.WebPages.ko.2.0.20710.0\lib</v>
      </c>
    </row>
    <row r="5133" spans="1:1" x14ac:dyDescent="0.4">
      <c r="A5133" t="str">
        <f>HYPERLINK("\\10.12.11.20\TFO.FAIT.Share\TFOWMS\TFOWAS\TFOWMS\SCM\packages\Microsoft.AspNet.WebPages.ko.2.0.20710.0\lib\net40")</f>
        <v>\\10.12.11.20\TFO.FAIT.Share\TFOWMS\TFOWAS\TFOWMS\SCM\packages\Microsoft.AspNet.WebPages.ko.2.0.20710.0\lib\net40</v>
      </c>
    </row>
    <row r="5134" spans="1:1" x14ac:dyDescent="0.4">
      <c r="A5134" t="str">
        <f>HYPERLINK("\\10.12.11.20\TFO.FAIT.Share\TFOWMS\TFOWAS\TFOWMS\SCM\packages\Microsoft.AspNet.WebPages.ko.2.0.20710.0\lib\net40\ko")</f>
        <v>\\10.12.11.20\TFO.FAIT.Share\TFOWMS\TFOWAS\TFOWMS\SCM\packages\Microsoft.AspNet.WebPages.ko.2.0.20710.0\lib\net40\ko</v>
      </c>
    </row>
    <row r="5135" spans="1:1" x14ac:dyDescent="0.4">
      <c r="A5135" t="str">
        <f>HYPERLINK("\\10.12.11.20\TFO.FAIT.Share\TFOWMS\TFOWAS\TFOWMS\SCM\packages\Microsoft.AspNet.WebPages.OAuth.2.0.20710.0\lib")</f>
        <v>\\10.12.11.20\TFO.FAIT.Share\TFOWMS\TFOWAS\TFOWMS\SCM\packages\Microsoft.AspNet.WebPages.OAuth.2.0.20710.0\lib</v>
      </c>
    </row>
    <row r="5136" spans="1:1" x14ac:dyDescent="0.4">
      <c r="A5136" t="str">
        <f>HYPERLINK("\\10.12.11.20\TFO.FAIT.Share\TFOWMS\TFOWAS\TFOWMS\SCM\packages\Microsoft.AspNet.WebPages.OAuth.2.0.20710.0\lib\net40")</f>
        <v>\\10.12.11.20\TFO.FAIT.Share\TFOWMS\TFOWAS\TFOWMS\SCM\packages\Microsoft.AspNet.WebPages.OAuth.2.0.20710.0\lib\net40</v>
      </c>
    </row>
    <row r="5137" spans="1:1" x14ac:dyDescent="0.4">
      <c r="A5137" t="str">
        <f>HYPERLINK("\\10.12.11.20\TFO.FAIT.Share\TFOWMS\TFOWAS\TFOWMS\SCM\packages\Microsoft.AspNet.WebPages.OAuth.2.0.20710.0\lib\net40\ko")</f>
        <v>\\10.12.11.20\TFO.FAIT.Share\TFOWMS\TFOWAS\TFOWMS\SCM\packages\Microsoft.AspNet.WebPages.OAuth.2.0.20710.0\lib\net40\ko</v>
      </c>
    </row>
    <row r="5138" spans="1:1" x14ac:dyDescent="0.4">
      <c r="A5138" t="str">
        <f>HYPERLINK("\\10.12.11.20\TFO.FAIT.Share\TFOWMS\TFOWAS\TFOWMS\SCM\packages\Microsoft.AspNet.WebPages.OAuth.ko.2.0.20710.0\lib")</f>
        <v>\\10.12.11.20\TFO.FAIT.Share\TFOWMS\TFOWAS\TFOWMS\SCM\packages\Microsoft.AspNet.WebPages.OAuth.ko.2.0.20710.0\lib</v>
      </c>
    </row>
    <row r="5139" spans="1:1" x14ac:dyDescent="0.4">
      <c r="A5139" t="str">
        <f>HYPERLINK("\\10.12.11.20\TFO.FAIT.Share\TFOWMS\TFOWAS\TFOWMS\SCM\packages\Microsoft.AspNet.WebPages.OAuth.ko.2.0.20710.0\lib\net40")</f>
        <v>\\10.12.11.20\TFO.FAIT.Share\TFOWMS\TFOWAS\TFOWMS\SCM\packages\Microsoft.AspNet.WebPages.OAuth.ko.2.0.20710.0\lib\net40</v>
      </c>
    </row>
    <row r="5140" spans="1:1" x14ac:dyDescent="0.4">
      <c r="A5140" t="str">
        <f>HYPERLINK("\\10.12.11.20\TFO.FAIT.Share\TFOWMS\TFOWAS\TFOWMS\SCM\packages\Microsoft.AspNet.WebPages.OAuth.ko.2.0.20710.0\lib\net40\ko")</f>
        <v>\\10.12.11.20\TFO.FAIT.Share\TFOWMS\TFOWAS\TFOWMS\SCM\packages\Microsoft.AspNet.WebPages.OAuth.ko.2.0.20710.0\lib\net40\ko</v>
      </c>
    </row>
    <row r="5141" spans="1:1" x14ac:dyDescent="0.4">
      <c r="A5141" t="str">
        <f>HYPERLINK("\\10.12.11.20\TFO.FAIT.Share\TFOWMS\TFOWAS\TFOWMS\SCM\packages\Microsoft.AspNet.WebPages.WebData.2.0.20710.0\lib")</f>
        <v>\\10.12.11.20\TFO.FAIT.Share\TFOWMS\TFOWAS\TFOWMS\SCM\packages\Microsoft.AspNet.WebPages.WebData.2.0.20710.0\lib</v>
      </c>
    </row>
    <row r="5142" spans="1:1" x14ac:dyDescent="0.4">
      <c r="A5142" t="str">
        <f>HYPERLINK("\\10.12.11.20\TFO.FAIT.Share\TFOWMS\TFOWAS\TFOWMS\SCM\packages\Microsoft.AspNet.WebPages.WebData.2.0.20710.0\lib\net40")</f>
        <v>\\10.12.11.20\TFO.FAIT.Share\TFOWMS\TFOWAS\TFOWMS\SCM\packages\Microsoft.AspNet.WebPages.WebData.2.0.20710.0\lib\net40</v>
      </c>
    </row>
    <row r="5143" spans="1:1" x14ac:dyDescent="0.4">
      <c r="A5143" t="str">
        <f>HYPERLINK("\\10.12.11.20\TFO.FAIT.Share\TFOWMS\TFOWAS\TFOWMS\SCM\packages\Microsoft.AspNet.WebPages.WebData.2.0.20710.0\lib\net40\ko")</f>
        <v>\\10.12.11.20\TFO.FAIT.Share\TFOWMS\TFOWAS\TFOWMS\SCM\packages\Microsoft.AspNet.WebPages.WebData.2.0.20710.0\lib\net40\ko</v>
      </c>
    </row>
    <row r="5144" spans="1:1" x14ac:dyDescent="0.4">
      <c r="A5144" t="str">
        <f>HYPERLINK("\\10.12.11.20\TFO.FAIT.Share\TFOWMS\TFOWAS\TFOWMS\SCM\packages\Microsoft.AspNet.WebPages.WebData.ko.2.0.20710.0\lib")</f>
        <v>\\10.12.11.20\TFO.FAIT.Share\TFOWMS\TFOWAS\TFOWMS\SCM\packages\Microsoft.AspNet.WebPages.WebData.ko.2.0.20710.0\lib</v>
      </c>
    </row>
    <row r="5145" spans="1:1" x14ac:dyDescent="0.4">
      <c r="A5145" t="str">
        <f>HYPERLINK("\\10.12.11.20\TFO.FAIT.Share\TFOWMS\TFOWAS\TFOWMS\SCM\packages\Microsoft.AspNet.WebPages.WebData.ko.2.0.20710.0\lib\net40")</f>
        <v>\\10.12.11.20\TFO.FAIT.Share\TFOWMS\TFOWAS\TFOWMS\SCM\packages\Microsoft.AspNet.WebPages.WebData.ko.2.0.20710.0\lib\net40</v>
      </c>
    </row>
    <row r="5146" spans="1:1" x14ac:dyDescent="0.4">
      <c r="A5146" t="str">
        <f>HYPERLINK("\\10.12.11.20\TFO.FAIT.Share\TFOWMS\TFOWAS\TFOWMS\SCM\packages\Microsoft.AspNet.WebPages.WebData.ko.2.0.20710.0\lib\net40\ko")</f>
        <v>\\10.12.11.20\TFO.FAIT.Share\TFOWMS\TFOWAS\TFOWMS\SCM\packages\Microsoft.AspNet.WebPages.WebData.ko.2.0.20710.0\lib\net40\ko</v>
      </c>
    </row>
    <row r="5147" spans="1:1" x14ac:dyDescent="0.4">
      <c r="A5147" t="str">
        <f>HYPERLINK("\\10.12.11.20\TFO.FAIT.Share\TFOWMS\TFOWAS\TFOWMS\SCM\packages\Microsoft.jQuery.Unobtrusive.Ajax.2.0.20710.0\Content")</f>
        <v>\\10.12.11.20\TFO.FAIT.Share\TFOWMS\TFOWAS\TFOWMS\SCM\packages\Microsoft.jQuery.Unobtrusive.Ajax.2.0.20710.0\Content</v>
      </c>
    </row>
    <row r="5148" spans="1:1" x14ac:dyDescent="0.4">
      <c r="A5148" t="str">
        <f>HYPERLINK("\\10.12.11.20\TFO.FAIT.Share\TFOWMS\TFOWAS\TFOWMS\SCM\packages\Microsoft.jQuery.Unobtrusive.Ajax.2.0.20710.0\Content\Scripts")</f>
        <v>\\10.12.11.20\TFO.FAIT.Share\TFOWMS\TFOWAS\TFOWMS\SCM\packages\Microsoft.jQuery.Unobtrusive.Ajax.2.0.20710.0\Content\Scripts</v>
      </c>
    </row>
    <row r="5149" spans="1:1" x14ac:dyDescent="0.4">
      <c r="A5149" t="str">
        <f>HYPERLINK("\\10.12.11.20\TFO.FAIT.Share\TFOWMS\TFOWAS\TFOWMS\SCM\packages\Microsoft.jQuery.Unobtrusive.Ajax.2.0.30506.0\Content")</f>
        <v>\\10.12.11.20\TFO.FAIT.Share\TFOWMS\TFOWAS\TFOWMS\SCM\packages\Microsoft.jQuery.Unobtrusive.Ajax.2.0.30506.0\Content</v>
      </c>
    </row>
    <row r="5150" spans="1:1" x14ac:dyDescent="0.4">
      <c r="A5150" t="str">
        <f>HYPERLINK("\\10.12.11.20\TFO.FAIT.Share\TFOWMS\TFOWAS\TFOWMS\SCM\packages\Microsoft.jQuery.Unobtrusive.Ajax.2.0.30506.0\Content\Scripts")</f>
        <v>\\10.12.11.20\TFO.FAIT.Share\TFOWMS\TFOWAS\TFOWMS\SCM\packages\Microsoft.jQuery.Unobtrusive.Ajax.2.0.30506.0\Content\Scripts</v>
      </c>
    </row>
    <row r="5151" spans="1:1" x14ac:dyDescent="0.4">
      <c r="A5151" t="str">
        <f>HYPERLINK("\\10.12.11.20\TFO.FAIT.Share\TFOWMS\TFOWAS\TFOWMS\SCM\packages\Microsoft.jQuery.Unobtrusive.Validation.2.0.20710.0\Content")</f>
        <v>\\10.12.11.20\TFO.FAIT.Share\TFOWMS\TFOWAS\TFOWMS\SCM\packages\Microsoft.jQuery.Unobtrusive.Validation.2.0.20710.0\Content</v>
      </c>
    </row>
    <row r="5152" spans="1:1" x14ac:dyDescent="0.4">
      <c r="A5152" t="str">
        <f>HYPERLINK("\\10.12.11.20\TFO.FAIT.Share\TFOWMS\TFOWAS\TFOWMS\SCM\packages\Microsoft.jQuery.Unobtrusive.Validation.2.0.20710.0\Content\Scripts")</f>
        <v>\\10.12.11.20\TFO.FAIT.Share\TFOWMS\TFOWAS\TFOWMS\SCM\packages\Microsoft.jQuery.Unobtrusive.Validation.2.0.20710.0\Content\Scripts</v>
      </c>
    </row>
    <row r="5153" spans="1:1" x14ac:dyDescent="0.4">
      <c r="A5153" t="str">
        <f>HYPERLINK("\\10.12.11.20\TFO.FAIT.Share\TFOWMS\TFOWAS\TFOWMS\SCM\packages\Microsoft.jQuery.Unobtrusive.Validation.2.0.30116.0\Content")</f>
        <v>\\10.12.11.20\TFO.FAIT.Share\TFOWMS\TFOWAS\TFOWMS\SCM\packages\Microsoft.jQuery.Unobtrusive.Validation.2.0.30116.0\Content</v>
      </c>
    </row>
    <row r="5154" spans="1:1" x14ac:dyDescent="0.4">
      <c r="A5154" t="str">
        <f>HYPERLINK("\\10.12.11.20\TFO.FAIT.Share\TFOWMS\TFOWAS\TFOWMS\SCM\packages\Microsoft.jQuery.Unobtrusive.Validation.2.0.30116.0\Content\Scripts")</f>
        <v>\\10.12.11.20\TFO.FAIT.Share\TFOWMS\TFOWAS\TFOWMS\SCM\packages\Microsoft.jQuery.Unobtrusive.Validation.2.0.30116.0\Content\Scripts</v>
      </c>
    </row>
    <row r="5155" spans="1:1" x14ac:dyDescent="0.4">
      <c r="A5155" t="str">
        <f>HYPERLINK("\\10.12.11.20\TFO.FAIT.Share\TFOWMS\TFOWAS\TFOWMS\SCM\packages\Microsoft.Net.Http.2.0.20710.0\lib")</f>
        <v>\\10.12.11.20\TFO.FAIT.Share\TFOWMS\TFOWAS\TFOWMS\SCM\packages\Microsoft.Net.Http.2.0.20710.0\lib</v>
      </c>
    </row>
    <row r="5156" spans="1:1" x14ac:dyDescent="0.4">
      <c r="A5156" t="str">
        <f>HYPERLINK("\\10.12.11.20\TFO.FAIT.Share\TFOWMS\TFOWAS\TFOWMS\SCM\packages\Microsoft.Net.Http.2.0.20710.0\lib\net40")</f>
        <v>\\10.12.11.20\TFO.FAIT.Share\TFOWMS\TFOWAS\TFOWMS\SCM\packages\Microsoft.Net.Http.2.0.20710.0\lib\net40</v>
      </c>
    </row>
    <row r="5157" spans="1:1" x14ac:dyDescent="0.4">
      <c r="A5157" t="str">
        <f>HYPERLINK("\\10.12.11.20\TFO.FAIT.Share\TFOWMS\TFOWAS\TFOWMS\SCM\packages\Microsoft.Net.Http.2.0.20710.0\lib\net45")</f>
        <v>\\10.12.11.20\TFO.FAIT.Share\TFOWMS\TFOWAS\TFOWMS\SCM\packages\Microsoft.Net.Http.2.0.20710.0\lib\net45</v>
      </c>
    </row>
    <row r="5158" spans="1:1" x14ac:dyDescent="0.4">
      <c r="A5158" t="str">
        <f>HYPERLINK("\\10.12.11.20\TFO.FAIT.Share\TFOWMS\TFOWAS\TFOWMS\SCM\packages\Microsoft.Net.Http.2.0.20710.0\lib\net40\ko")</f>
        <v>\\10.12.11.20\TFO.FAIT.Share\TFOWMS\TFOWAS\TFOWMS\SCM\packages\Microsoft.Net.Http.2.0.20710.0\lib\net40\ko</v>
      </c>
    </row>
    <row r="5159" spans="1:1" x14ac:dyDescent="0.4">
      <c r="A5159" t="str">
        <f>HYPERLINK("\\10.12.11.20\TFO.FAIT.Share\TFOWMS\TFOWAS\TFOWMS\SCM\packages\Microsoft.Net.Http.ko.2.0.20710.0\lib")</f>
        <v>\\10.12.11.20\TFO.FAIT.Share\TFOWMS\TFOWAS\TFOWMS\SCM\packages\Microsoft.Net.Http.ko.2.0.20710.0\lib</v>
      </c>
    </row>
    <row r="5160" spans="1:1" x14ac:dyDescent="0.4">
      <c r="A5160" t="str">
        <f>HYPERLINK("\\10.12.11.20\TFO.FAIT.Share\TFOWMS\TFOWAS\TFOWMS\SCM\packages\Microsoft.Net.Http.ko.2.0.20710.0\lib\net40")</f>
        <v>\\10.12.11.20\TFO.FAIT.Share\TFOWMS\TFOWAS\TFOWMS\SCM\packages\Microsoft.Net.Http.ko.2.0.20710.0\lib\net40</v>
      </c>
    </row>
    <row r="5161" spans="1:1" x14ac:dyDescent="0.4">
      <c r="A5161" t="str">
        <f>HYPERLINK("\\10.12.11.20\TFO.FAIT.Share\TFOWMS\TFOWAS\TFOWMS\SCM\packages\Microsoft.Net.Http.ko.2.0.20710.0\lib\net40\ko")</f>
        <v>\\10.12.11.20\TFO.FAIT.Share\TFOWMS\TFOWAS\TFOWMS\SCM\packages\Microsoft.Net.Http.ko.2.0.20710.0\lib\net40\ko</v>
      </c>
    </row>
    <row r="5162" spans="1:1" x14ac:dyDescent="0.4">
      <c r="A5162" t="str">
        <f>HYPERLINK("\\10.12.11.20\TFO.FAIT.Share\TFOWMS\TFOWAS\TFOWMS\SCM\packages\Microsoft.NETCore.Platforms.5.0.0\lib")</f>
        <v>\\10.12.11.20\TFO.FAIT.Share\TFOWMS\TFOWAS\TFOWMS\SCM\packages\Microsoft.NETCore.Platforms.5.0.0\lib</v>
      </c>
    </row>
    <row r="5163" spans="1:1" x14ac:dyDescent="0.4">
      <c r="A5163" t="str">
        <f>HYPERLINK("\\10.12.11.20\TFO.FAIT.Share\TFOWMS\TFOWAS\TFOWMS\SCM\packages\Microsoft.NETCore.Platforms.5.0.0\lib\netstandard1.0")</f>
        <v>\\10.12.11.20\TFO.FAIT.Share\TFOWMS\TFOWAS\TFOWMS\SCM\packages\Microsoft.NETCore.Platforms.5.0.0\lib\netstandard1.0</v>
      </c>
    </row>
    <row r="5164" spans="1:1" x14ac:dyDescent="0.4">
      <c r="A5164" t="str">
        <f>HYPERLINK("\\10.12.11.20\TFO.FAIT.Share\TFOWMS\TFOWAS\TFOWMS\SCM\packages\Microsoft.Web.Infrastructure.1.0.0.0\lib")</f>
        <v>\\10.12.11.20\TFO.FAIT.Share\TFOWMS\TFOWAS\TFOWMS\SCM\packages\Microsoft.Web.Infrastructure.1.0.0.0\lib</v>
      </c>
    </row>
    <row r="5165" spans="1:1" x14ac:dyDescent="0.4">
      <c r="A5165" t="str">
        <f>HYPERLINK("\\10.12.11.20\TFO.FAIT.Share\TFOWMS\TFOWAS\TFOWMS\SCM\packages\Microsoft.Web.Infrastructure.1.0.0.0\lib\net40")</f>
        <v>\\10.12.11.20\TFO.FAIT.Share\TFOWMS\TFOWAS\TFOWMS\SCM\packages\Microsoft.Web.Infrastructure.1.0.0.0\lib\net40</v>
      </c>
    </row>
    <row r="5166" spans="1:1" x14ac:dyDescent="0.4">
      <c r="A5166" t="str">
        <f>HYPERLINK("\\10.12.11.20\TFO.FAIT.Share\TFOWMS\TFOWAS\TFOWMS\SCM\packages\Modernizr.2.5.3\Content")</f>
        <v>\\10.12.11.20\TFO.FAIT.Share\TFOWMS\TFOWAS\TFOWMS\SCM\packages\Modernizr.2.5.3\Content</v>
      </c>
    </row>
    <row r="5167" spans="1:1" x14ac:dyDescent="0.4">
      <c r="A5167" t="str">
        <f>HYPERLINK("\\10.12.11.20\TFO.FAIT.Share\TFOWMS\TFOWAS\TFOWMS\SCM\packages\Modernizr.2.5.3\Content\Scripts")</f>
        <v>\\10.12.11.20\TFO.FAIT.Share\TFOWMS\TFOWAS\TFOWMS\SCM\packages\Modernizr.2.5.3\Content\Scripts</v>
      </c>
    </row>
    <row r="5168" spans="1:1" x14ac:dyDescent="0.4">
      <c r="A5168" t="str">
        <f>HYPERLINK("\\10.12.11.20\TFO.FAIT.Share\TFOWMS\TFOWAS\TFOWMS\SCM\packages\Modernizr.2.6.2\Content")</f>
        <v>\\10.12.11.20\TFO.FAIT.Share\TFOWMS\TFOWAS\TFOWMS\SCM\packages\Modernizr.2.6.2\Content</v>
      </c>
    </row>
    <row r="5169" spans="1:1" x14ac:dyDescent="0.4">
      <c r="A5169" t="str">
        <f>HYPERLINK("\\10.12.11.20\TFO.FAIT.Share\TFOWMS\TFOWAS\TFOWMS\SCM\packages\Modernizr.2.6.2\Tools")</f>
        <v>\\10.12.11.20\TFO.FAIT.Share\TFOWMS\TFOWAS\TFOWMS\SCM\packages\Modernizr.2.6.2\Tools</v>
      </c>
    </row>
    <row r="5170" spans="1:1" x14ac:dyDescent="0.4">
      <c r="A5170" t="str">
        <f>HYPERLINK("\\10.12.11.20\TFO.FAIT.Share\TFOWMS\TFOWAS\TFOWMS\SCM\packages\Modernizr.2.6.2\Content\Scripts")</f>
        <v>\\10.12.11.20\TFO.FAIT.Share\TFOWMS\TFOWAS\TFOWMS\SCM\packages\Modernizr.2.6.2\Content\Scripts</v>
      </c>
    </row>
    <row r="5171" spans="1:1" x14ac:dyDescent="0.4">
      <c r="A5171" t="str">
        <f>HYPERLINK("\\10.12.11.20\TFO.FAIT.Share\TFOWMS\TFOWAS\TFOWMS\SCM\packages\NETStandard.Library.2.0.3\build")</f>
        <v>\\10.12.11.20\TFO.FAIT.Share\TFOWMS\TFOWAS\TFOWMS\SCM\packages\NETStandard.Library.2.0.3\build</v>
      </c>
    </row>
    <row r="5172" spans="1:1" x14ac:dyDescent="0.4">
      <c r="A5172" t="str">
        <f>HYPERLINK("\\10.12.11.20\TFO.FAIT.Share\TFOWMS\TFOWAS\TFOWMS\SCM\packages\NETStandard.Library.2.0.3\lib")</f>
        <v>\\10.12.11.20\TFO.FAIT.Share\TFOWMS\TFOWAS\TFOWMS\SCM\packages\NETStandard.Library.2.0.3\lib</v>
      </c>
    </row>
    <row r="5173" spans="1:1" x14ac:dyDescent="0.4">
      <c r="A5173" t="str">
        <f>HYPERLINK("\\10.12.11.20\TFO.FAIT.Share\TFOWMS\TFOWAS\TFOWMS\SCM\packages\NETStandard.Library.2.0.3\build\netstandard2.0")</f>
        <v>\\10.12.11.20\TFO.FAIT.Share\TFOWMS\TFOWAS\TFOWMS\SCM\packages\NETStandard.Library.2.0.3\build\netstandard2.0</v>
      </c>
    </row>
    <row r="5174" spans="1:1" x14ac:dyDescent="0.4">
      <c r="A5174" t="str">
        <f>HYPERLINK("\\10.12.11.20\TFO.FAIT.Share\TFOWMS\TFOWAS\TFOWMS\SCM\packages\NETStandard.Library.2.0.3\build\netstandard2.0\ref")</f>
        <v>\\10.12.11.20\TFO.FAIT.Share\TFOWMS\TFOWAS\TFOWMS\SCM\packages\NETStandard.Library.2.0.3\build\netstandard2.0\ref</v>
      </c>
    </row>
    <row r="5175" spans="1:1" x14ac:dyDescent="0.4">
      <c r="A5175" t="str">
        <f>HYPERLINK("\\10.12.11.20\TFO.FAIT.Share\TFOWMS\TFOWAS\TFOWMS\SCM\packages\NETStandard.Library.2.0.3\lib\netstandard1.0")</f>
        <v>\\10.12.11.20\TFO.FAIT.Share\TFOWMS\TFOWAS\TFOWMS\SCM\packages\NETStandard.Library.2.0.3\lib\netstandard1.0</v>
      </c>
    </row>
    <row r="5176" spans="1:1" x14ac:dyDescent="0.4">
      <c r="A5176" t="str">
        <f>HYPERLINK("\\10.12.11.20\TFO.FAIT.Share\TFOWMS\TFOWAS\TFOWMS\SCM\packages\Newtonsoft.Json.4.5.11\lib")</f>
        <v>\\10.12.11.20\TFO.FAIT.Share\TFOWMS\TFOWAS\TFOWMS\SCM\packages\Newtonsoft.Json.4.5.11\lib</v>
      </c>
    </row>
    <row r="5177" spans="1:1" x14ac:dyDescent="0.4">
      <c r="A5177" t="str">
        <f>HYPERLINK("\\10.12.11.20\TFO.FAIT.Share\TFOWMS\TFOWAS\TFOWMS\SCM\packages\Newtonsoft.Json.4.5.11\lib\net20")</f>
        <v>\\10.12.11.20\TFO.FAIT.Share\TFOWMS\TFOWAS\TFOWMS\SCM\packages\Newtonsoft.Json.4.5.11\lib\net20</v>
      </c>
    </row>
    <row r="5178" spans="1:1" x14ac:dyDescent="0.4">
      <c r="A5178" t="str">
        <f>HYPERLINK("\\10.12.11.20\TFO.FAIT.Share\TFOWMS\TFOWAS\TFOWMS\SCM\packages\Newtonsoft.Json.4.5.11\lib\net35")</f>
        <v>\\10.12.11.20\TFO.FAIT.Share\TFOWMS\TFOWAS\TFOWMS\SCM\packages\Newtonsoft.Json.4.5.11\lib\net35</v>
      </c>
    </row>
    <row r="5179" spans="1:1" x14ac:dyDescent="0.4">
      <c r="A5179" t="str">
        <f>HYPERLINK("\\10.12.11.20\TFO.FAIT.Share\TFOWMS\TFOWAS\TFOWMS\SCM\packages\Newtonsoft.Json.4.5.11\lib\net40")</f>
        <v>\\10.12.11.20\TFO.FAIT.Share\TFOWMS\TFOWAS\TFOWMS\SCM\packages\Newtonsoft.Json.4.5.11\lib\net40</v>
      </c>
    </row>
    <row r="5180" spans="1:1" x14ac:dyDescent="0.4">
      <c r="A5180" t="str">
        <f>HYPERLINK("\\10.12.11.20\TFO.FAIT.Share\TFOWMS\TFOWAS\TFOWMS\SCM\packages\Newtonsoft.Json.4.5.11\lib\portable-net40+sl4+wp7+win8")</f>
        <v>\\10.12.11.20\TFO.FAIT.Share\TFOWMS\TFOWAS\TFOWMS\SCM\packages\Newtonsoft.Json.4.5.11\lib\portable-net40+sl4+wp7+win8</v>
      </c>
    </row>
    <row r="5181" spans="1:1" x14ac:dyDescent="0.4">
      <c r="A5181" t="str">
        <f>HYPERLINK("\\10.12.11.20\TFO.FAIT.Share\TFOWMS\TFOWAS\TFOWMS\SCM\packages\Newtonsoft.Json.4.5.11\lib\sl3-wp")</f>
        <v>\\10.12.11.20\TFO.FAIT.Share\TFOWMS\TFOWAS\TFOWMS\SCM\packages\Newtonsoft.Json.4.5.11\lib\sl3-wp</v>
      </c>
    </row>
    <row r="5182" spans="1:1" x14ac:dyDescent="0.4">
      <c r="A5182" t="str">
        <f>HYPERLINK("\\10.12.11.20\TFO.FAIT.Share\TFOWMS\TFOWAS\TFOWMS\SCM\packages\Newtonsoft.Json.4.5.11\lib\sl4")</f>
        <v>\\10.12.11.20\TFO.FAIT.Share\TFOWMS\TFOWAS\TFOWMS\SCM\packages\Newtonsoft.Json.4.5.11\lib\sl4</v>
      </c>
    </row>
    <row r="5183" spans="1:1" x14ac:dyDescent="0.4">
      <c r="A5183" t="str">
        <f>HYPERLINK("\\10.12.11.20\TFO.FAIT.Share\TFOWMS\TFOWAS\TFOWMS\SCM\packages\Newtonsoft.Json.4.5.11\lib\sl4-windowsphone71")</f>
        <v>\\10.12.11.20\TFO.FAIT.Share\TFOWMS\TFOWAS\TFOWMS\SCM\packages\Newtonsoft.Json.4.5.11\lib\sl4-windowsphone71</v>
      </c>
    </row>
    <row r="5184" spans="1:1" x14ac:dyDescent="0.4">
      <c r="A5184" t="str">
        <f>HYPERLINK("\\10.12.11.20\TFO.FAIT.Share\TFOWMS\TFOWAS\TFOWMS\SCM\packages\Newtonsoft.Json.4.5.11\lib\winrt45")</f>
        <v>\\10.12.11.20\TFO.FAIT.Share\TFOWMS\TFOWAS\TFOWMS\SCM\packages\Newtonsoft.Json.4.5.11\lib\winrt45</v>
      </c>
    </row>
    <row r="5185" spans="1:1" x14ac:dyDescent="0.4">
      <c r="A5185" t="str">
        <f>HYPERLINK("\\10.12.11.20\TFO.FAIT.Share\TFOWMS\TFOWAS\TFOWMS\SCM\packages\Newtonsoft.Json.4.5.6\lib")</f>
        <v>\\10.12.11.20\TFO.FAIT.Share\TFOWMS\TFOWAS\TFOWMS\SCM\packages\Newtonsoft.Json.4.5.6\lib</v>
      </c>
    </row>
    <row r="5186" spans="1:1" x14ac:dyDescent="0.4">
      <c r="A5186" t="str">
        <f>HYPERLINK("\\10.12.11.20\TFO.FAIT.Share\TFOWMS\TFOWAS\TFOWMS\SCM\packages\Newtonsoft.Json.4.5.6\lib\net40")</f>
        <v>\\10.12.11.20\TFO.FAIT.Share\TFOWMS\TFOWAS\TFOWMS\SCM\packages\Newtonsoft.Json.4.5.6\lib\net40</v>
      </c>
    </row>
    <row r="5187" spans="1:1" x14ac:dyDescent="0.4">
      <c r="A5187" t="str">
        <f>HYPERLINK("\\10.12.11.20\TFO.FAIT.Share\TFOWMS\TFOWAS\TFOWMS\SCM\packages\System.Drawing.Common.5.0.0\lib")</f>
        <v>\\10.12.11.20\TFO.FAIT.Share\TFOWMS\TFOWAS\TFOWMS\SCM\packages\System.Drawing.Common.5.0.0\lib</v>
      </c>
    </row>
    <row r="5188" spans="1:1" x14ac:dyDescent="0.4">
      <c r="A5188" t="str">
        <f>HYPERLINK("\\10.12.11.20\TFO.FAIT.Share\TFOWMS\TFOWAS\TFOWMS\SCM\packages\System.Drawing.Common.5.0.0\ref")</f>
        <v>\\10.12.11.20\TFO.FAIT.Share\TFOWMS\TFOWAS\TFOWMS\SCM\packages\System.Drawing.Common.5.0.0\ref</v>
      </c>
    </row>
    <row r="5189" spans="1:1" x14ac:dyDescent="0.4">
      <c r="A5189" t="str">
        <f>HYPERLINK("\\10.12.11.20\TFO.FAIT.Share\TFOWMS\TFOWAS\TFOWMS\SCM\packages\System.Drawing.Common.5.0.0\runtimes")</f>
        <v>\\10.12.11.20\TFO.FAIT.Share\TFOWMS\TFOWAS\TFOWMS\SCM\packages\System.Drawing.Common.5.0.0\runtimes</v>
      </c>
    </row>
    <row r="5190" spans="1:1" x14ac:dyDescent="0.4">
      <c r="A5190" t="str">
        <f>HYPERLINK("\\10.12.11.20\TFO.FAIT.Share\TFOWMS\TFOWAS\TFOWMS\SCM\packages\System.Drawing.Common.5.0.0\lib\MonoAndroid10")</f>
        <v>\\10.12.11.20\TFO.FAIT.Share\TFOWMS\TFOWAS\TFOWMS\SCM\packages\System.Drawing.Common.5.0.0\lib\MonoAndroid10</v>
      </c>
    </row>
    <row r="5191" spans="1:1" x14ac:dyDescent="0.4">
      <c r="A5191" t="str">
        <f>HYPERLINK("\\10.12.11.20\TFO.FAIT.Share\TFOWMS\TFOWAS\TFOWMS\SCM\packages\System.Drawing.Common.5.0.0\lib\MonoTouch10")</f>
        <v>\\10.12.11.20\TFO.FAIT.Share\TFOWMS\TFOWAS\TFOWMS\SCM\packages\System.Drawing.Common.5.0.0\lib\MonoTouch10</v>
      </c>
    </row>
    <row r="5192" spans="1:1" x14ac:dyDescent="0.4">
      <c r="A5192" t="str">
        <f>HYPERLINK("\\10.12.11.20\TFO.FAIT.Share\TFOWMS\TFOWAS\TFOWMS\SCM\packages\System.Drawing.Common.5.0.0\lib\net461")</f>
        <v>\\10.12.11.20\TFO.FAIT.Share\TFOWMS\TFOWAS\TFOWMS\SCM\packages\System.Drawing.Common.5.0.0\lib\net461</v>
      </c>
    </row>
    <row r="5193" spans="1:1" x14ac:dyDescent="0.4">
      <c r="A5193" t="str">
        <f>HYPERLINK("\\10.12.11.20\TFO.FAIT.Share\TFOWMS\TFOWAS\TFOWMS\SCM\packages\System.Drawing.Common.5.0.0\lib\netcoreapp3.0")</f>
        <v>\\10.12.11.20\TFO.FAIT.Share\TFOWMS\TFOWAS\TFOWMS\SCM\packages\System.Drawing.Common.5.0.0\lib\netcoreapp3.0</v>
      </c>
    </row>
    <row r="5194" spans="1:1" x14ac:dyDescent="0.4">
      <c r="A5194" t="str">
        <f>HYPERLINK("\\10.12.11.20\TFO.FAIT.Share\TFOWMS\TFOWAS\TFOWMS\SCM\packages\System.Drawing.Common.5.0.0\lib\netstandard2.0")</f>
        <v>\\10.12.11.20\TFO.FAIT.Share\TFOWMS\TFOWAS\TFOWMS\SCM\packages\System.Drawing.Common.5.0.0\lib\netstandard2.0</v>
      </c>
    </row>
    <row r="5195" spans="1:1" x14ac:dyDescent="0.4">
      <c r="A5195" t="str">
        <f>HYPERLINK("\\10.12.11.20\TFO.FAIT.Share\TFOWMS\TFOWAS\TFOWMS\SCM\packages\System.Drawing.Common.5.0.0\lib\xamarinios10")</f>
        <v>\\10.12.11.20\TFO.FAIT.Share\TFOWMS\TFOWAS\TFOWMS\SCM\packages\System.Drawing.Common.5.0.0\lib\xamarinios10</v>
      </c>
    </row>
    <row r="5196" spans="1:1" x14ac:dyDescent="0.4">
      <c r="A5196" t="str">
        <f>HYPERLINK("\\10.12.11.20\TFO.FAIT.Share\TFOWMS\TFOWAS\TFOWMS\SCM\packages\System.Drawing.Common.5.0.0\lib\xamarinmac20")</f>
        <v>\\10.12.11.20\TFO.FAIT.Share\TFOWMS\TFOWAS\TFOWMS\SCM\packages\System.Drawing.Common.5.0.0\lib\xamarinmac20</v>
      </c>
    </row>
    <row r="5197" spans="1:1" x14ac:dyDescent="0.4">
      <c r="A5197" t="str">
        <f>HYPERLINK("\\10.12.11.20\TFO.FAIT.Share\TFOWMS\TFOWAS\TFOWMS\SCM\packages\System.Drawing.Common.5.0.0\lib\xamarintvos10")</f>
        <v>\\10.12.11.20\TFO.FAIT.Share\TFOWMS\TFOWAS\TFOWMS\SCM\packages\System.Drawing.Common.5.0.0\lib\xamarintvos10</v>
      </c>
    </row>
    <row r="5198" spans="1:1" x14ac:dyDescent="0.4">
      <c r="A5198" t="str">
        <f>HYPERLINK("\\10.12.11.20\TFO.FAIT.Share\TFOWMS\TFOWAS\TFOWMS\SCM\packages\System.Drawing.Common.5.0.0\lib\xamarinwatchos10")</f>
        <v>\\10.12.11.20\TFO.FAIT.Share\TFOWMS\TFOWAS\TFOWMS\SCM\packages\System.Drawing.Common.5.0.0\lib\xamarinwatchos10</v>
      </c>
    </row>
    <row r="5199" spans="1:1" x14ac:dyDescent="0.4">
      <c r="A5199" t="str">
        <f>HYPERLINK("\\10.12.11.20\TFO.FAIT.Share\TFOWMS\TFOWAS\TFOWMS\SCM\packages\System.Drawing.Common.5.0.0\ref\MonoAndroid10")</f>
        <v>\\10.12.11.20\TFO.FAIT.Share\TFOWMS\TFOWAS\TFOWMS\SCM\packages\System.Drawing.Common.5.0.0\ref\MonoAndroid10</v>
      </c>
    </row>
    <row r="5200" spans="1:1" x14ac:dyDescent="0.4">
      <c r="A5200" t="str">
        <f>HYPERLINK("\\10.12.11.20\TFO.FAIT.Share\TFOWMS\TFOWAS\TFOWMS\SCM\packages\System.Drawing.Common.5.0.0\ref\MonoTouch10")</f>
        <v>\\10.12.11.20\TFO.FAIT.Share\TFOWMS\TFOWAS\TFOWMS\SCM\packages\System.Drawing.Common.5.0.0\ref\MonoTouch10</v>
      </c>
    </row>
    <row r="5201" spans="1:1" x14ac:dyDescent="0.4">
      <c r="A5201" t="str">
        <f>HYPERLINK("\\10.12.11.20\TFO.FAIT.Share\TFOWMS\TFOWAS\TFOWMS\SCM\packages\System.Drawing.Common.5.0.0\ref\net461")</f>
        <v>\\10.12.11.20\TFO.FAIT.Share\TFOWMS\TFOWAS\TFOWMS\SCM\packages\System.Drawing.Common.5.0.0\ref\net461</v>
      </c>
    </row>
    <row r="5202" spans="1:1" x14ac:dyDescent="0.4">
      <c r="A5202" t="str">
        <f>HYPERLINK("\\10.12.11.20\TFO.FAIT.Share\TFOWMS\TFOWAS\TFOWMS\SCM\packages\System.Drawing.Common.5.0.0\ref\netcoreapp3.0")</f>
        <v>\\10.12.11.20\TFO.FAIT.Share\TFOWMS\TFOWAS\TFOWMS\SCM\packages\System.Drawing.Common.5.0.0\ref\netcoreapp3.0</v>
      </c>
    </row>
    <row r="5203" spans="1:1" x14ac:dyDescent="0.4">
      <c r="A5203" t="str">
        <f>HYPERLINK("\\10.12.11.20\TFO.FAIT.Share\TFOWMS\TFOWAS\TFOWMS\SCM\packages\System.Drawing.Common.5.0.0\ref\netstandard2.0")</f>
        <v>\\10.12.11.20\TFO.FAIT.Share\TFOWMS\TFOWAS\TFOWMS\SCM\packages\System.Drawing.Common.5.0.0\ref\netstandard2.0</v>
      </c>
    </row>
    <row r="5204" spans="1:1" x14ac:dyDescent="0.4">
      <c r="A5204" t="str">
        <f>HYPERLINK("\\10.12.11.20\TFO.FAIT.Share\TFOWMS\TFOWAS\TFOWMS\SCM\packages\System.Drawing.Common.5.0.0\ref\xamarinios10")</f>
        <v>\\10.12.11.20\TFO.FAIT.Share\TFOWMS\TFOWAS\TFOWMS\SCM\packages\System.Drawing.Common.5.0.0\ref\xamarinios10</v>
      </c>
    </row>
    <row r="5205" spans="1:1" x14ac:dyDescent="0.4">
      <c r="A5205" t="str">
        <f>HYPERLINK("\\10.12.11.20\TFO.FAIT.Share\TFOWMS\TFOWAS\TFOWMS\SCM\packages\System.Drawing.Common.5.0.0\ref\xamarinmac20")</f>
        <v>\\10.12.11.20\TFO.FAIT.Share\TFOWMS\TFOWAS\TFOWMS\SCM\packages\System.Drawing.Common.5.0.0\ref\xamarinmac20</v>
      </c>
    </row>
    <row r="5206" spans="1:1" x14ac:dyDescent="0.4">
      <c r="A5206" t="str">
        <f>HYPERLINK("\\10.12.11.20\TFO.FAIT.Share\TFOWMS\TFOWAS\TFOWMS\SCM\packages\System.Drawing.Common.5.0.0\ref\xamarintvos10")</f>
        <v>\\10.12.11.20\TFO.FAIT.Share\TFOWMS\TFOWAS\TFOWMS\SCM\packages\System.Drawing.Common.5.0.0\ref\xamarintvos10</v>
      </c>
    </row>
    <row r="5207" spans="1:1" x14ac:dyDescent="0.4">
      <c r="A5207" t="str">
        <f>HYPERLINK("\\10.12.11.20\TFO.FAIT.Share\TFOWMS\TFOWAS\TFOWMS\SCM\packages\System.Drawing.Common.5.0.0\ref\xamarinwatchos10")</f>
        <v>\\10.12.11.20\TFO.FAIT.Share\TFOWMS\TFOWAS\TFOWMS\SCM\packages\System.Drawing.Common.5.0.0\ref\xamarinwatchos10</v>
      </c>
    </row>
    <row r="5208" spans="1:1" x14ac:dyDescent="0.4">
      <c r="A5208" t="str">
        <f>HYPERLINK("\\10.12.11.20\TFO.FAIT.Share\TFOWMS\TFOWAS\TFOWMS\SCM\packages\System.Drawing.Common.5.0.0\runtimes\unix")</f>
        <v>\\10.12.11.20\TFO.FAIT.Share\TFOWMS\TFOWAS\TFOWMS\SCM\packages\System.Drawing.Common.5.0.0\runtimes\unix</v>
      </c>
    </row>
    <row r="5209" spans="1:1" x14ac:dyDescent="0.4">
      <c r="A5209" t="str">
        <f>HYPERLINK("\\10.12.11.20\TFO.FAIT.Share\TFOWMS\TFOWAS\TFOWMS\SCM\packages\System.Drawing.Common.5.0.0\runtimes\win")</f>
        <v>\\10.12.11.20\TFO.FAIT.Share\TFOWMS\TFOWAS\TFOWMS\SCM\packages\System.Drawing.Common.5.0.0\runtimes\win</v>
      </c>
    </row>
    <row r="5210" spans="1:1" x14ac:dyDescent="0.4">
      <c r="A5210" t="str">
        <f>HYPERLINK("\\10.12.11.20\TFO.FAIT.Share\TFOWMS\TFOWAS\TFOWMS\SCM\packages\System.Drawing.Common.5.0.0\runtimes\unix\lib")</f>
        <v>\\10.12.11.20\TFO.FAIT.Share\TFOWMS\TFOWAS\TFOWMS\SCM\packages\System.Drawing.Common.5.0.0\runtimes\unix\lib</v>
      </c>
    </row>
    <row r="5211" spans="1:1" x14ac:dyDescent="0.4">
      <c r="A5211" t="str">
        <f>HYPERLINK("\\10.12.11.20\TFO.FAIT.Share\TFOWMS\TFOWAS\TFOWMS\SCM\packages\System.Drawing.Common.5.0.0\runtimes\unix\lib\netcoreapp2.0")</f>
        <v>\\10.12.11.20\TFO.FAIT.Share\TFOWMS\TFOWAS\TFOWMS\SCM\packages\System.Drawing.Common.5.0.0\runtimes\unix\lib\netcoreapp2.0</v>
      </c>
    </row>
    <row r="5212" spans="1:1" x14ac:dyDescent="0.4">
      <c r="A5212" t="str">
        <f>HYPERLINK("\\10.12.11.20\TFO.FAIT.Share\TFOWMS\TFOWAS\TFOWMS\SCM\packages\System.Drawing.Common.5.0.0\runtimes\unix\lib\netcoreapp3.0")</f>
        <v>\\10.12.11.20\TFO.FAIT.Share\TFOWMS\TFOWAS\TFOWMS\SCM\packages\System.Drawing.Common.5.0.0\runtimes\unix\lib\netcoreapp3.0</v>
      </c>
    </row>
    <row r="5213" spans="1:1" x14ac:dyDescent="0.4">
      <c r="A5213" t="str">
        <f>HYPERLINK("\\10.12.11.20\TFO.FAIT.Share\TFOWMS\TFOWAS\TFOWMS\SCM\packages\System.Drawing.Common.5.0.0\runtimes\win\lib")</f>
        <v>\\10.12.11.20\TFO.FAIT.Share\TFOWMS\TFOWAS\TFOWMS\SCM\packages\System.Drawing.Common.5.0.0\runtimes\win\lib</v>
      </c>
    </row>
    <row r="5214" spans="1:1" x14ac:dyDescent="0.4">
      <c r="A5214" t="str">
        <f>HYPERLINK("\\10.12.11.20\TFO.FAIT.Share\TFOWMS\TFOWAS\TFOWMS\SCM\packages\System.Drawing.Common.5.0.0\runtimes\win\lib\netcoreapp2.0")</f>
        <v>\\10.12.11.20\TFO.FAIT.Share\TFOWMS\TFOWAS\TFOWMS\SCM\packages\System.Drawing.Common.5.0.0\runtimes\win\lib\netcoreapp2.0</v>
      </c>
    </row>
    <row r="5215" spans="1:1" x14ac:dyDescent="0.4">
      <c r="A5215" t="str">
        <f>HYPERLINK("\\10.12.11.20\TFO.FAIT.Share\TFOWMS\TFOWAS\TFOWMS\SCM\packages\System.Drawing.Common.5.0.0\runtimes\win\lib\netcoreapp3.0")</f>
        <v>\\10.12.11.20\TFO.FAIT.Share\TFOWMS\TFOWAS\TFOWMS\SCM\packages\System.Drawing.Common.5.0.0\runtimes\win\lib\netcoreapp3.0</v>
      </c>
    </row>
    <row r="5216" spans="1:1" x14ac:dyDescent="0.4">
      <c r="A5216" t="str">
        <f>HYPERLINK("\\10.12.11.20\TFO.FAIT.Share\TFOWMS\TFOWAS\TFOWMS\SCM\packages\System.Runtime.InteropServices.RuntimeInformation.4.3.0\lib")</f>
        <v>\\10.12.11.20\TFO.FAIT.Share\TFOWMS\TFOWAS\TFOWMS\SCM\packages\System.Runtime.InteropServices.RuntimeInformation.4.3.0\lib</v>
      </c>
    </row>
    <row r="5217" spans="1:1" x14ac:dyDescent="0.4">
      <c r="A5217" t="str">
        <f>HYPERLINK("\\10.12.11.20\TFO.FAIT.Share\TFOWMS\TFOWAS\TFOWMS\SCM\packages\System.Runtime.InteropServices.RuntimeInformation.4.3.0\ref")</f>
        <v>\\10.12.11.20\TFO.FAIT.Share\TFOWMS\TFOWAS\TFOWMS\SCM\packages\System.Runtime.InteropServices.RuntimeInformation.4.3.0\ref</v>
      </c>
    </row>
    <row r="5218" spans="1:1" x14ac:dyDescent="0.4">
      <c r="A5218" t="str">
        <f>HYPERLINK("\\10.12.11.20\TFO.FAIT.Share\TFOWMS\TFOWAS\TFOWMS\SCM\packages\System.Runtime.InteropServices.RuntimeInformation.4.3.0\runtimes")</f>
        <v>\\10.12.11.20\TFO.FAIT.Share\TFOWMS\TFOWAS\TFOWMS\SCM\packages\System.Runtime.InteropServices.RuntimeInformation.4.3.0\runtimes</v>
      </c>
    </row>
    <row r="5219" spans="1:1" x14ac:dyDescent="0.4">
      <c r="A5219" t="str">
        <f>HYPERLINK("\\10.12.11.20\TFO.FAIT.Share\TFOWMS\TFOWAS\TFOWMS\SCM\packages\System.Runtime.InteropServices.RuntimeInformation.4.3.0\lib\MonoAndroid10")</f>
        <v>\\10.12.11.20\TFO.FAIT.Share\TFOWMS\TFOWAS\TFOWMS\SCM\packages\System.Runtime.InteropServices.RuntimeInformation.4.3.0\lib\MonoAndroid10</v>
      </c>
    </row>
    <row r="5220" spans="1:1" x14ac:dyDescent="0.4">
      <c r="A5220" t="str">
        <f>HYPERLINK("\\10.12.11.20\TFO.FAIT.Share\TFOWMS\TFOWAS\TFOWMS\SCM\packages\System.Runtime.InteropServices.RuntimeInformation.4.3.0\lib\MonoTouch10")</f>
        <v>\\10.12.11.20\TFO.FAIT.Share\TFOWMS\TFOWAS\TFOWMS\SCM\packages\System.Runtime.InteropServices.RuntimeInformation.4.3.0\lib\MonoTouch10</v>
      </c>
    </row>
    <row r="5221" spans="1:1" x14ac:dyDescent="0.4">
      <c r="A5221" t="str">
        <f>HYPERLINK("\\10.12.11.20\TFO.FAIT.Share\TFOWMS\TFOWAS\TFOWMS\SCM\packages\System.Runtime.InteropServices.RuntimeInformation.4.3.0\lib\net45")</f>
        <v>\\10.12.11.20\TFO.FAIT.Share\TFOWMS\TFOWAS\TFOWMS\SCM\packages\System.Runtime.InteropServices.RuntimeInformation.4.3.0\lib\net45</v>
      </c>
    </row>
    <row r="5222" spans="1:1" x14ac:dyDescent="0.4">
      <c r="A5222" t="str">
        <f>HYPERLINK("\\10.12.11.20\TFO.FAIT.Share\TFOWMS\TFOWAS\TFOWMS\SCM\packages\System.Runtime.InteropServices.RuntimeInformation.4.3.0\lib\netstandard1.1")</f>
        <v>\\10.12.11.20\TFO.FAIT.Share\TFOWMS\TFOWAS\TFOWMS\SCM\packages\System.Runtime.InteropServices.RuntimeInformation.4.3.0\lib\netstandard1.1</v>
      </c>
    </row>
    <row r="5223" spans="1:1" x14ac:dyDescent="0.4">
      <c r="A5223" t="str">
        <f>HYPERLINK("\\10.12.11.20\TFO.FAIT.Share\TFOWMS\TFOWAS\TFOWMS\SCM\packages\System.Runtime.InteropServices.RuntimeInformation.4.3.0\lib\win8")</f>
        <v>\\10.12.11.20\TFO.FAIT.Share\TFOWMS\TFOWAS\TFOWMS\SCM\packages\System.Runtime.InteropServices.RuntimeInformation.4.3.0\lib\win8</v>
      </c>
    </row>
    <row r="5224" spans="1:1" x14ac:dyDescent="0.4">
      <c r="A5224" t="str">
        <f>HYPERLINK("\\10.12.11.20\TFO.FAIT.Share\TFOWMS\TFOWAS\TFOWMS\SCM\packages\System.Runtime.InteropServices.RuntimeInformation.4.3.0\lib\wpa81")</f>
        <v>\\10.12.11.20\TFO.FAIT.Share\TFOWMS\TFOWAS\TFOWMS\SCM\packages\System.Runtime.InteropServices.RuntimeInformation.4.3.0\lib\wpa81</v>
      </c>
    </row>
    <row r="5225" spans="1:1" x14ac:dyDescent="0.4">
      <c r="A5225" t="str">
        <f>HYPERLINK("\\10.12.11.20\TFO.FAIT.Share\TFOWMS\TFOWAS\TFOWMS\SCM\packages\System.Runtime.InteropServices.RuntimeInformation.4.3.0\lib\xamarinios10")</f>
        <v>\\10.12.11.20\TFO.FAIT.Share\TFOWMS\TFOWAS\TFOWMS\SCM\packages\System.Runtime.InteropServices.RuntimeInformation.4.3.0\lib\xamarinios10</v>
      </c>
    </row>
    <row r="5226" spans="1:1" x14ac:dyDescent="0.4">
      <c r="A5226" t="str">
        <f>HYPERLINK("\\10.12.11.20\TFO.FAIT.Share\TFOWMS\TFOWAS\TFOWMS\SCM\packages\System.Runtime.InteropServices.RuntimeInformation.4.3.0\lib\xamarinmac20")</f>
        <v>\\10.12.11.20\TFO.FAIT.Share\TFOWMS\TFOWAS\TFOWMS\SCM\packages\System.Runtime.InteropServices.RuntimeInformation.4.3.0\lib\xamarinmac20</v>
      </c>
    </row>
    <row r="5227" spans="1:1" x14ac:dyDescent="0.4">
      <c r="A5227" t="str">
        <f>HYPERLINK("\\10.12.11.20\TFO.FAIT.Share\TFOWMS\TFOWAS\TFOWMS\SCM\packages\System.Runtime.InteropServices.RuntimeInformation.4.3.0\lib\xamarintvos10")</f>
        <v>\\10.12.11.20\TFO.FAIT.Share\TFOWMS\TFOWAS\TFOWMS\SCM\packages\System.Runtime.InteropServices.RuntimeInformation.4.3.0\lib\xamarintvos10</v>
      </c>
    </row>
    <row r="5228" spans="1:1" x14ac:dyDescent="0.4">
      <c r="A5228" t="str">
        <f>HYPERLINK("\\10.12.11.20\TFO.FAIT.Share\TFOWMS\TFOWAS\TFOWMS\SCM\packages\System.Runtime.InteropServices.RuntimeInformation.4.3.0\lib\xamarinwatchos10")</f>
        <v>\\10.12.11.20\TFO.FAIT.Share\TFOWMS\TFOWAS\TFOWMS\SCM\packages\System.Runtime.InteropServices.RuntimeInformation.4.3.0\lib\xamarinwatchos10</v>
      </c>
    </row>
    <row r="5229" spans="1:1" x14ac:dyDescent="0.4">
      <c r="A5229" t="str">
        <f>HYPERLINK("\\10.12.11.20\TFO.FAIT.Share\TFOWMS\TFOWAS\TFOWMS\SCM\packages\System.Runtime.InteropServices.RuntimeInformation.4.3.0\ref\MonoAndroid10")</f>
        <v>\\10.12.11.20\TFO.FAIT.Share\TFOWMS\TFOWAS\TFOWMS\SCM\packages\System.Runtime.InteropServices.RuntimeInformation.4.3.0\ref\MonoAndroid10</v>
      </c>
    </row>
    <row r="5230" spans="1:1" x14ac:dyDescent="0.4">
      <c r="A5230" t="str">
        <f>HYPERLINK("\\10.12.11.20\TFO.FAIT.Share\TFOWMS\TFOWAS\TFOWMS\SCM\packages\System.Runtime.InteropServices.RuntimeInformation.4.3.0\ref\MonoTouch10")</f>
        <v>\\10.12.11.20\TFO.FAIT.Share\TFOWMS\TFOWAS\TFOWMS\SCM\packages\System.Runtime.InteropServices.RuntimeInformation.4.3.0\ref\MonoTouch10</v>
      </c>
    </row>
    <row r="5231" spans="1:1" x14ac:dyDescent="0.4">
      <c r="A5231" t="str">
        <f>HYPERLINK("\\10.12.11.20\TFO.FAIT.Share\TFOWMS\TFOWAS\TFOWMS\SCM\packages\System.Runtime.InteropServices.RuntimeInformation.4.3.0\ref\netstandard1.1")</f>
        <v>\\10.12.11.20\TFO.FAIT.Share\TFOWMS\TFOWAS\TFOWMS\SCM\packages\System.Runtime.InteropServices.RuntimeInformation.4.3.0\ref\netstandard1.1</v>
      </c>
    </row>
    <row r="5232" spans="1:1" x14ac:dyDescent="0.4">
      <c r="A5232" t="str">
        <f>HYPERLINK("\\10.12.11.20\TFO.FAIT.Share\TFOWMS\TFOWAS\TFOWMS\SCM\packages\System.Runtime.InteropServices.RuntimeInformation.4.3.0\ref\xamarinios10")</f>
        <v>\\10.12.11.20\TFO.FAIT.Share\TFOWMS\TFOWAS\TFOWMS\SCM\packages\System.Runtime.InteropServices.RuntimeInformation.4.3.0\ref\xamarinios10</v>
      </c>
    </row>
    <row r="5233" spans="1:1" x14ac:dyDescent="0.4">
      <c r="A5233" t="str">
        <f>HYPERLINK("\\10.12.11.20\TFO.FAIT.Share\TFOWMS\TFOWAS\TFOWMS\SCM\packages\System.Runtime.InteropServices.RuntimeInformation.4.3.0\ref\xamarinmac20")</f>
        <v>\\10.12.11.20\TFO.FAIT.Share\TFOWMS\TFOWAS\TFOWMS\SCM\packages\System.Runtime.InteropServices.RuntimeInformation.4.3.0\ref\xamarinmac20</v>
      </c>
    </row>
    <row r="5234" spans="1:1" x14ac:dyDescent="0.4">
      <c r="A5234" t="str">
        <f>HYPERLINK("\\10.12.11.20\TFO.FAIT.Share\TFOWMS\TFOWAS\TFOWMS\SCM\packages\System.Runtime.InteropServices.RuntimeInformation.4.3.0\ref\xamarintvos10")</f>
        <v>\\10.12.11.20\TFO.FAIT.Share\TFOWMS\TFOWAS\TFOWMS\SCM\packages\System.Runtime.InteropServices.RuntimeInformation.4.3.0\ref\xamarintvos10</v>
      </c>
    </row>
    <row r="5235" spans="1:1" x14ac:dyDescent="0.4">
      <c r="A5235" t="str">
        <f>HYPERLINK("\\10.12.11.20\TFO.FAIT.Share\TFOWMS\TFOWAS\TFOWMS\SCM\packages\System.Runtime.InteropServices.RuntimeInformation.4.3.0\ref\xamarinwatchos10")</f>
        <v>\\10.12.11.20\TFO.FAIT.Share\TFOWMS\TFOWAS\TFOWMS\SCM\packages\System.Runtime.InteropServices.RuntimeInformation.4.3.0\ref\xamarinwatchos10</v>
      </c>
    </row>
    <row r="5236" spans="1:1" x14ac:dyDescent="0.4">
      <c r="A5236" t="str">
        <f>HYPERLINK("\\10.12.11.20\TFO.FAIT.Share\TFOWMS\TFOWAS\TFOWMS\SCM\packages\System.Runtime.InteropServices.RuntimeInformation.4.3.0\runtimes\aot")</f>
        <v>\\10.12.11.20\TFO.FAIT.Share\TFOWMS\TFOWAS\TFOWMS\SCM\packages\System.Runtime.InteropServices.RuntimeInformation.4.3.0\runtimes\aot</v>
      </c>
    </row>
    <row r="5237" spans="1:1" x14ac:dyDescent="0.4">
      <c r="A5237" t="str">
        <f>HYPERLINK("\\10.12.11.20\TFO.FAIT.Share\TFOWMS\TFOWAS\TFOWMS\SCM\packages\System.Runtime.InteropServices.RuntimeInformation.4.3.0\runtimes\unix")</f>
        <v>\\10.12.11.20\TFO.FAIT.Share\TFOWMS\TFOWAS\TFOWMS\SCM\packages\System.Runtime.InteropServices.RuntimeInformation.4.3.0\runtimes\unix</v>
      </c>
    </row>
    <row r="5238" spans="1:1" x14ac:dyDescent="0.4">
      <c r="A5238" t="str">
        <f>HYPERLINK("\\10.12.11.20\TFO.FAIT.Share\TFOWMS\TFOWAS\TFOWMS\SCM\packages\System.Runtime.InteropServices.RuntimeInformation.4.3.0\runtimes\win")</f>
        <v>\\10.12.11.20\TFO.FAIT.Share\TFOWMS\TFOWAS\TFOWMS\SCM\packages\System.Runtime.InteropServices.RuntimeInformation.4.3.0\runtimes\win</v>
      </c>
    </row>
    <row r="5239" spans="1:1" x14ac:dyDescent="0.4">
      <c r="A5239" t="str">
        <f>HYPERLINK("\\10.12.11.20\TFO.FAIT.Share\TFOWMS\TFOWAS\TFOWMS\SCM\packages\System.Runtime.InteropServices.RuntimeInformation.4.3.0\runtimes\aot\lib")</f>
        <v>\\10.12.11.20\TFO.FAIT.Share\TFOWMS\TFOWAS\TFOWMS\SCM\packages\System.Runtime.InteropServices.RuntimeInformation.4.3.0\runtimes\aot\lib</v>
      </c>
    </row>
    <row r="5240" spans="1:1" x14ac:dyDescent="0.4">
      <c r="A5240" t="str">
        <f>HYPERLINK("\\10.12.11.20\TFO.FAIT.Share\TFOWMS\TFOWAS\TFOWMS\SCM\packages\System.Runtime.InteropServices.RuntimeInformation.4.3.0\runtimes\aot\lib\netcore50")</f>
        <v>\\10.12.11.20\TFO.FAIT.Share\TFOWMS\TFOWAS\TFOWMS\SCM\packages\System.Runtime.InteropServices.RuntimeInformation.4.3.0\runtimes\aot\lib\netcore50</v>
      </c>
    </row>
    <row r="5241" spans="1:1" x14ac:dyDescent="0.4">
      <c r="A5241" t="str">
        <f>HYPERLINK("\\10.12.11.20\TFO.FAIT.Share\TFOWMS\TFOWAS\TFOWMS\SCM\packages\System.Runtime.InteropServices.RuntimeInformation.4.3.0\runtimes\unix\lib")</f>
        <v>\\10.12.11.20\TFO.FAIT.Share\TFOWMS\TFOWAS\TFOWMS\SCM\packages\System.Runtime.InteropServices.RuntimeInformation.4.3.0\runtimes\unix\lib</v>
      </c>
    </row>
    <row r="5242" spans="1:1" x14ac:dyDescent="0.4">
      <c r="A5242" t="str">
        <f>HYPERLINK("\\10.12.11.20\TFO.FAIT.Share\TFOWMS\TFOWAS\TFOWMS\SCM\packages\System.Runtime.InteropServices.RuntimeInformation.4.3.0\runtimes\unix\lib\netstandard1.1")</f>
        <v>\\10.12.11.20\TFO.FAIT.Share\TFOWMS\TFOWAS\TFOWMS\SCM\packages\System.Runtime.InteropServices.RuntimeInformation.4.3.0\runtimes\unix\lib\netstandard1.1</v>
      </c>
    </row>
    <row r="5243" spans="1:1" x14ac:dyDescent="0.4">
      <c r="A5243" t="str">
        <f>HYPERLINK("\\10.12.11.20\TFO.FAIT.Share\TFOWMS\TFOWAS\TFOWMS\SCM\packages\System.Runtime.InteropServices.RuntimeInformation.4.3.0\runtimes\win\lib")</f>
        <v>\\10.12.11.20\TFO.FAIT.Share\TFOWMS\TFOWAS\TFOWMS\SCM\packages\System.Runtime.InteropServices.RuntimeInformation.4.3.0\runtimes\win\lib</v>
      </c>
    </row>
    <row r="5244" spans="1:1" x14ac:dyDescent="0.4">
      <c r="A5244" t="str">
        <f>HYPERLINK("\\10.12.11.20\TFO.FAIT.Share\TFOWMS\TFOWAS\TFOWMS\SCM\packages\System.Runtime.InteropServices.RuntimeInformation.4.3.0\runtimes\win\lib\net45")</f>
        <v>\\10.12.11.20\TFO.FAIT.Share\TFOWMS\TFOWAS\TFOWMS\SCM\packages\System.Runtime.InteropServices.RuntimeInformation.4.3.0\runtimes\win\lib\net45</v>
      </c>
    </row>
    <row r="5245" spans="1:1" x14ac:dyDescent="0.4">
      <c r="A5245" t="str">
        <f>HYPERLINK("\\10.12.11.20\TFO.FAIT.Share\TFOWMS\TFOWAS\TFOWMS\SCM\packages\System.Runtime.InteropServices.RuntimeInformation.4.3.0\runtimes\win\lib\netcore50")</f>
        <v>\\10.12.11.20\TFO.FAIT.Share\TFOWMS\TFOWAS\TFOWMS\SCM\packages\System.Runtime.InteropServices.RuntimeInformation.4.3.0\runtimes\win\lib\netcore50</v>
      </c>
    </row>
    <row r="5246" spans="1:1" x14ac:dyDescent="0.4">
      <c r="A5246" t="str">
        <f>HYPERLINK("\\10.12.11.20\TFO.FAIT.Share\TFOWMS\TFOWAS\TFOWMS\SCM\packages\System.Runtime.InteropServices.RuntimeInformation.4.3.0\runtimes\win\lib\netstandard1.1")</f>
        <v>\\10.12.11.20\TFO.FAIT.Share\TFOWMS\TFOWAS\TFOWMS\SCM\packages\System.Runtime.InteropServices.RuntimeInformation.4.3.0\runtimes\win\lib\netstandard1.1</v>
      </c>
    </row>
    <row r="5247" spans="1:1" x14ac:dyDescent="0.4">
      <c r="A5247" t="str">
        <f>HYPERLINK("\\10.12.11.20\TFO.FAIT.Share\TFOWMS\TFOWAS\TFOWMS\SCM\packages\WebGrease.1.1.0\lib")</f>
        <v>\\10.12.11.20\TFO.FAIT.Share\TFOWMS\TFOWAS\TFOWMS\SCM\packages\WebGrease.1.1.0\lib</v>
      </c>
    </row>
    <row r="5248" spans="1:1" x14ac:dyDescent="0.4">
      <c r="A5248" t="str">
        <f>HYPERLINK("\\10.12.11.20\TFO.FAIT.Share\TFOWMS\TFOWAS\TFOWMS\SCM\packages\WebGrease.1.1.0\tools")</f>
        <v>\\10.12.11.20\TFO.FAIT.Share\TFOWMS\TFOWAS\TFOWMS\SCM\packages\WebGrease.1.1.0\tools</v>
      </c>
    </row>
    <row r="5249" spans="1:1" x14ac:dyDescent="0.4">
      <c r="A5249" t="str">
        <f>HYPERLINK("\\10.12.11.20\TFO.FAIT.Share\TFOWMS\TFOWAS\TFOWMS\SCM\packages\WebGrease.1.3.0\lib")</f>
        <v>\\10.12.11.20\TFO.FAIT.Share\TFOWMS\TFOWAS\TFOWMS\SCM\packages\WebGrease.1.3.0\lib</v>
      </c>
    </row>
    <row r="5250" spans="1:1" x14ac:dyDescent="0.4">
      <c r="A5250" t="str">
        <f>HYPERLINK("\\10.12.11.20\TFO.FAIT.Share\TFOWMS\TFOWAS\TFOWMS\SCM\packages\WebGrease.1.3.0\tools")</f>
        <v>\\10.12.11.20\TFO.FAIT.Share\TFOWMS\TFOWAS\TFOWMS\SCM\packages\WebGrease.1.3.0\tools</v>
      </c>
    </row>
    <row r="5251" spans="1:1" x14ac:dyDescent="0.4">
      <c r="A5251" t="str">
        <f>HYPERLINK("\\10.12.11.20\TFO.FAIT.Share\TFOWMS\TFOWAS\TFOWMS\SCM\SCM\AddFiles")</f>
        <v>\\10.12.11.20\TFO.FAIT.Share\TFOWMS\TFOWAS\TFOWMS\SCM\SCM\AddFiles</v>
      </c>
    </row>
    <row r="5252" spans="1:1" x14ac:dyDescent="0.4">
      <c r="A5252" t="str">
        <f>HYPERLINK("\\10.12.11.20\TFO.FAIT.Share\TFOWMS\TFOWAS\TFOWMS\SCM\SCM\bin")</f>
        <v>\\10.12.11.20\TFO.FAIT.Share\TFOWMS\TFOWAS\TFOWMS\SCM\SCM\bin</v>
      </c>
    </row>
    <row r="5253" spans="1:1" x14ac:dyDescent="0.4">
      <c r="A5253" t="str">
        <f>HYPERLINK("\\10.12.11.20\TFO.FAIT.Share\TFOWMS\TFOWAS\TFOWMS\SCM\SCM\Class")</f>
        <v>\\10.12.11.20\TFO.FAIT.Share\TFOWMS\TFOWAS\TFOWMS\SCM\SCM\Class</v>
      </c>
    </row>
    <row r="5254" spans="1:1" x14ac:dyDescent="0.4">
      <c r="A5254" t="str">
        <f>HYPERLINK("\\10.12.11.20\TFO.FAIT.Share\TFOWMS\TFOWAS\TFOWMS\SCM\SCM\Dialog")</f>
        <v>\\10.12.11.20\TFO.FAIT.Share\TFOWMS\TFOWAS\TFOWMS\SCM\SCM\Dialog</v>
      </c>
    </row>
    <row r="5255" spans="1:1" x14ac:dyDescent="0.4">
      <c r="A5255" t="str">
        <f>HYPERLINK("\\10.12.11.20\TFO.FAIT.Share\TFOWMS\TFOWAS\TFOWMS\SCM\SCM\LabelForms")</f>
        <v>\\10.12.11.20\TFO.FAIT.Share\TFOWMS\TFOWAS\TFOWMS\SCM\SCM\LabelForms</v>
      </c>
    </row>
    <row r="5256" spans="1:1" x14ac:dyDescent="0.4">
      <c r="A5256" t="str">
        <f>HYPERLINK("\\10.12.11.20\TFO.FAIT.Share\TFOWMS\TFOWAS\TFOWMS\SCM\SCM\obj")</f>
        <v>\\10.12.11.20\TFO.FAIT.Share\TFOWMS\TFOWAS\TFOWMS\SCM\SCM\obj</v>
      </c>
    </row>
    <row r="5257" spans="1:1" x14ac:dyDescent="0.4">
      <c r="A5257" t="str">
        <f>HYPERLINK("\\10.12.11.20\TFO.FAIT.Share\TFOWMS\TFOWAS\TFOWMS\SCM\SCM\Properties")</f>
        <v>\\10.12.11.20\TFO.FAIT.Share\TFOWMS\TFOWAS\TFOWMS\SCM\SCM\Properties</v>
      </c>
    </row>
    <row r="5258" spans="1:1" x14ac:dyDescent="0.4">
      <c r="A5258" t="str">
        <f>HYPERLINK("\\10.12.11.20\TFO.FAIT.Share\TFOWMS\TFOWAS\TFOWMS\SCM\SCM\Report")</f>
        <v>\\10.12.11.20\TFO.FAIT.Share\TFOWMS\TFOWAS\TFOWMS\SCM\SCM\Report</v>
      </c>
    </row>
    <row r="5259" spans="1:1" x14ac:dyDescent="0.4">
      <c r="A5259" t="str">
        <f>HYPERLINK("\\10.12.11.20\TFO.FAIT.Share\TFOWMS\TFOWAS\TFOWMS\SCM\SCM\Resources")</f>
        <v>\\10.12.11.20\TFO.FAIT.Share\TFOWMS\TFOWAS\TFOWMS\SCM\SCM\Resources</v>
      </c>
    </row>
    <row r="5260" spans="1:1" x14ac:dyDescent="0.4">
      <c r="A5260" t="str">
        <f>HYPERLINK("\\10.12.11.20\TFO.FAIT.Share\TFOWMS\TFOWAS\TFOWMS\SCM\SCM\ResX")</f>
        <v>\\10.12.11.20\TFO.FAIT.Share\TFOWMS\TFOWAS\TFOWMS\SCM\SCM\ResX</v>
      </c>
    </row>
    <row r="5261" spans="1:1" x14ac:dyDescent="0.4">
      <c r="A5261" t="str">
        <f>HYPERLINK("\\10.12.11.20\TFO.FAIT.Share\TFOWMS\TFOWAS\TFOWMS\SCM\SCM\Service References")</f>
        <v>\\10.12.11.20\TFO.FAIT.Share\TFOWMS\TFOWAS\TFOWMS\SCM\SCM\Service References</v>
      </c>
    </row>
    <row r="5262" spans="1:1" x14ac:dyDescent="0.4">
      <c r="A5262" t="str">
        <f>HYPERLINK("\\10.12.11.20\TFO.FAIT.Share\TFOWMS\TFOWAS\TFOWMS\SCM\SCM\Temp")</f>
        <v>\\10.12.11.20\TFO.FAIT.Share\TFOWMS\TFOWAS\TFOWMS\SCM\SCM\Temp</v>
      </c>
    </row>
    <row r="5263" spans="1:1" x14ac:dyDescent="0.4">
      <c r="A5263" t="str">
        <f>HYPERLINK("\\10.12.11.20\TFO.FAIT.Share\TFOWMS\TFOWAS\TFOWMS\SCM\SCM\Web References")</f>
        <v>\\10.12.11.20\TFO.FAIT.Share\TFOWMS\TFOWAS\TFOWMS\SCM\SCM\Web References</v>
      </c>
    </row>
    <row r="5264" spans="1:1" x14ac:dyDescent="0.4">
      <c r="A5264" t="str">
        <f>HYPERLINK("\\10.12.11.20\TFO.FAIT.Share\TFOWMS\TFOWAS\TFOWMS\SCM\SCM\bin\Debug")</f>
        <v>\\10.12.11.20\TFO.FAIT.Share\TFOWMS\TFOWAS\TFOWMS\SCM\SCM\bin\Debug</v>
      </c>
    </row>
    <row r="5265" spans="1:1" x14ac:dyDescent="0.4">
      <c r="A5265" t="str">
        <f>HYPERLINK("\\10.12.11.20\TFO.FAIT.Share\TFOWMS\TFOWAS\TFOWMS\SCM\SCM\bin\Debug\app.publish")</f>
        <v>\\10.12.11.20\TFO.FAIT.Share\TFOWMS\TFOWAS\TFOWMS\SCM\SCM\bin\Debug\app.publish</v>
      </c>
    </row>
    <row r="5266" spans="1:1" x14ac:dyDescent="0.4">
      <c r="A5266" t="str">
        <f>HYPERLINK("\\10.12.11.20\TFO.FAIT.Share\TFOWMS\TFOWAS\TFOWMS\SCM\SCM\bin\Debug\de")</f>
        <v>\\10.12.11.20\TFO.FAIT.Share\TFOWMS\TFOWAS\TFOWMS\SCM\SCM\bin\Debug\de</v>
      </c>
    </row>
    <row r="5267" spans="1:1" x14ac:dyDescent="0.4">
      <c r="A5267" t="str">
        <f>HYPERLINK("\\10.12.11.20\TFO.FAIT.Share\TFOWMS\TFOWAS\TFOWMS\SCM\SCM\bin\Debug\en-US")</f>
        <v>\\10.12.11.20\TFO.FAIT.Share\TFOWMS\TFOWAS\TFOWMS\SCM\SCM\bin\Debug\en-US</v>
      </c>
    </row>
    <row r="5268" spans="1:1" x14ac:dyDescent="0.4">
      <c r="A5268" t="str">
        <f>HYPERLINK("\\10.12.11.20\TFO.FAIT.Share\TFOWMS\TFOWAS\TFOWMS\SCM\SCM\bin\Debug\es")</f>
        <v>\\10.12.11.20\TFO.FAIT.Share\TFOWMS\TFOWAS\TFOWMS\SCM\SCM\bin\Debug\es</v>
      </c>
    </row>
    <row r="5269" spans="1:1" x14ac:dyDescent="0.4">
      <c r="A5269" t="str">
        <f>HYPERLINK("\\10.12.11.20\TFO.FAIT.Share\TFOWMS\TFOWAS\TFOWMS\SCM\SCM\bin\Debug\fr")</f>
        <v>\\10.12.11.20\TFO.FAIT.Share\TFOWMS\TFOWAS\TFOWMS\SCM\SCM\bin\Debug\fr</v>
      </c>
    </row>
    <row r="5270" spans="1:1" x14ac:dyDescent="0.4">
      <c r="A5270" t="str">
        <f>HYPERLINK("\\10.12.11.20\TFO.FAIT.Share\TFOWMS\TFOWAS\TFOWMS\SCM\SCM\bin\Debug\it")</f>
        <v>\\10.12.11.20\TFO.FAIT.Share\TFOWMS\TFOWAS\TFOWMS\SCM\SCM\bin\Debug\it</v>
      </c>
    </row>
    <row r="5271" spans="1:1" x14ac:dyDescent="0.4">
      <c r="A5271" t="str">
        <f>HYPERLINK("\\10.12.11.20\TFO.FAIT.Share\TFOWMS\TFOWAS\TFOWMS\SCM\SCM\bin\Debug\ja")</f>
        <v>\\10.12.11.20\TFO.FAIT.Share\TFOWMS\TFOWAS\TFOWMS\SCM\SCM\bin\Debug\ja</v>
      </c>
    </row>
    <row r="5272" spans="1:1" x14ac:dyDescent="0.4">
      <c r="A5272" t="str">
        <f>HYPERLINK("\\10.12.11.20\TFO.FAIT.Share\TFOWMS\TFOWAS\TFOWMS\SCM\SCM\bin\Debug\ko")</f>
        <v>\\10.12.11.20\TFO.FAIT.Share\TFOWMS\TFOWAS\TFOWMS\SCM\SCM\bin\Debug\ko</v>
      </c>
    </row>
    <row r="5273" spans="1:1" x14ac:dyDescent="0.4">
      <c r="A5273" t="str">
        <f>HYPERLINK("\\10.12.11.20\TFO.FAIT.Share\TFOWMS\TFOWAS\TFOWMS\SCM\SCM\bin\Debug\ko-KR")</f>
        <v>\\10.12.11.20\TFO.FAIT.Share\TFOWMS\TFOWAS\TFOWMS\SCM\SCM\bin\Debug\ko-KR</v>
      </c>
    </row>
    <row r="5274" spans="1:1" x14ac:dyDescent="0.4">
      <c r="A5274" t="str">
        <f>HYPERLINK("\\10.12.11.20\TFO.FAIT.Share\TFOWMS\TFOWAS\TFOWMS\SCM\SCM\bin\Debug\pt")</f>
        <v>\\10.12.11.20\TFO.FAIT.Share\TFOWMS\TFOWAS\TFOWMS\SCM\SCM\bin\Debug\pt</v>
      </c>
    </row>
    <row r="5275" spans="1:1" x14ac:dyDescent="0.4">
      <c r="A5275" t="str">
        <f>HYPERLINK("\\10.12.11.20\TFO.FAIT.Share\TFOWMS\TFOWAS\TFOWMS\SCM\SCM\bin\Debug\Resources")</f>
        <v>\\10.12.11.20\TFO.FAIT.Share\TFOWMS\TFOWAS\TFOWMS\SCM\SCM\bin\Debug\Resources</v>
      </c>
    </row>
    <row r="5276" spans="1:1" x14ac:dyDescent="0.4">
      <c r="A5276" t="str">
        <f>HYPERLINK("\\10.12.11.20\TFO.FAIT.Share\TFOWMS\TFOWAS\TFOWMS\SCM\SCM\bin\Debug\ru")</f>
        <v>\\10.12.11.20\TFO.FAIT.Share\TFOWMS\TFOWAS\TFOWMS\SCM\SCM\bin\Debug\ru</v>
      </c>
    </row>
    <row r="5277" spans="1:1" x14ac:dyDescent="0.4">
      <c r="A5277" t="str">
        <f>HYPERLINK("\\10.12.11.20\TFO.FAIT.Share\TFOWMS\TFOWAS\TFOWMS\SCM\SCM\bin\Debug\zh-CHS")</f>
        <v>\\10.12.11.20\TFO.FAIT.Share\TFOWMS\TFOWAS\TFOWMS\SCM\SCM\bin\Debug\zh-CHS</v>
      </c>
    </row>
    <row r="5278" spans="1:1" x14ac:dyDescent="0.4">
      <c r="A5278" t="str">
        <f>HYPERLINK("\\10.12.11.20\TFO.FAIT.Share\TFOWMS\TFOWAS\TFOWMS\SCM\SCM\bin\Debug\zh-CHT")</f>
        <v>\\10.12.11.20\TFO.FAIT.Share\TFOWMS\TFOWAS\TFOWMS\SCM\SCM\bin\Debug\zh-CHT</v>
      </c>
    </row>
    <row r="5279" spans="1:1" x14ac:dyDescent="0.4">
      <c r="A5279" t="str">
        <f>HYPERLINK("\\10.12.11.20\TFO.FAIT.Share\TFOWMS\TFOWAS\TFOWMS\SCM\SCM\bin\Debug\zh-CN")</f>
        <v>\\10.12.11.20\TFO.FAIT.Share\TFOWMS\TFOWAS\TFOWMS\SCM\SCM\bin\Debug\zh-CN</v>
      </c>
    </row>
    <row r="5280" spans="1:1" x14ac:dyDescent="0.4">
      <c r="A5280" t="str">
        <f>HYPERLINK("\\10.12.11.20\TFO.FAIT.Share\TFOWMS\TFOWAS\TFOWMS\SCM\SCM\bin\Debug\app.publish\Application Files")</f>
        <v>\\10.12.11.20\TFO.FAIT.Share\TFOWMS\TFOWAS\TFOWMS\SCM\SCM\bin\Debug\app.publish\Application Files</v>
      </c>
    </row>
    <row r="5281" spans="1:1" x14ac:dyDescent="0.4">
      <c r="A5281" t="str">
        <f>HYPERLINK("\\10.12.11.20\TFO.FAIT.Share\TFOWMS\TFOWAS\TFOWMS\SCM\SCM\bin\Debug\app.publish\Application Files\fastSCM_1_0_0_226")</f>
        <v>\\10.12.11.20\TFO.FAIT.Share\TFOWMS\TFOWAS\TFOWMS\SCM\SCM\bin\Debug\app.publish\Application Files\fastSCM_1_0_0_226</v>
      </c>
    </row>
    <row r="5282" spans="1:1" x14ac:dyDescent="0.4">
      <c r="A5282" t="str">
        <f>HYPERLINK("\\10.12.11.20\TFO.FAIT.Share\TFOWMS\TFOWAS\TFOWMS\SCM\SCM\bin\Debug\app.publish\Application Files\fastSCM_1_0_0_226\de")</f>
        <v>\\10.12.11.20\TFO.FAIT.Share\TFOWMS\TFOWAS\TFOWMS\SCM\SCM\bin\Debug\app.publish\Application Files\fastSCM_1_0_0_226\de</v>
      </c>
    </row>
    <row r="5283" spans="1:1" x14ac:dyDescent="0.4">
      <c r="A5283" t="str">
        <f>HYPERLINK("\\10.12.11.20\TFO.FAIT.Share\TFOWMS\TFOWAS\TFOWMS\SCM\SCM\bin\Debug\app.publish\Application Files\fastSCM_1_0_0_226\en-US")</f>
        <v>\\10.12.11.20\TFO.FAIT.Share\TFOWMS\TFOWAS\TFOWMS\SCM\SCM\bin\Debug\app.publish\Application Files\fastSCM_1_0_0_226\en-US</v>
      </c>
    </row>
    <row r="5284" spans="1:1" x14ac:dyDescent="0.4">
      <c r="A5284" t="str">
        <f>HYPERLINK("\\10.12.11.20\TFO.FAIT.Share\TFOWMS\TFOWAS\TFOWMS\SCM\SCM\bin\Debug\app.publish\Application Files\fastSCM_1_0_0_226\es")</f>
        <v>\\10.12.11.20\TFO.FAIT.Share\TFOWMS\TFOWAS\TFOWMS\SCM\SCM\bin\Debug\app.publish\Application Files\fastSCM_1_0_0_226\es</v>
      </c>
    </row>
    <row r="5285" spans="1:1" x14ac:dyDescent="0.4">
      <c r="A5285" t="str">
        <f>HYPERLINK("\\10.12.11.20\TFO.FAIT.Share\TFOWMS\TFOWAS\TFOWMS\SCM\SCM\bin\Debug\app.publish\Application Files\fastSCM_1_0_0_226\fr")</f>
        <v>\\10.12.11.20\TFO.FAIT.Share\TFOWMS\TFOWAS\TFOWMS\SCM\SCM\bin\Debug\app.publish\Application Files\fastSCM_1_0_0_226\fr</v>
      </c>
    </row>
    <row r="5286" spans="1:1" x14ac:dyDescent="0.4">
      <c r="A5286" t="str">
        <f>HYPERLINK("\\10.12.11.20\TFO.FAIT.Share\TFOWMS\TFOWAS\TFOWMS\SCM\SCM\bin\Debug\app.publish\Application Files\fastSCM_1_0_0_226\it")</f>
        <v>\\10.12.11.20\TFO.FAIT.Share\TFOWMS\TFOWAS\TFOWMS\SCM\SCM\bin\Debug\app.publish\Application Files\fastSCM_1_0_0_226\it</v>
      </c>
    </row>
    <row r="5287" spans="1:1" x14ac:dyDescent="0.4">
      <c r="A5287" t="str">
        <f>HYPERLINK("\\10.12.11.20\TFO.FAIT.Share\TFOWMS\TFOWAS\TFOWMS\SCM\SCM\bin\Debug\app.publish\Application Files\fastSCM_1_0_0_226\ja")</f>
        <v>\\10.12.11.20\TFO.FAIT.Share\TFOWMS\TFOWAS\TFOWMS\SCM\SCM\bin\Debug\app.publish\Application Files\fastSCM_1_0_0_226\ja</v>
      </c>
    </row>
    <row r="5288" spans="1:1" x14ac:dyDescent="0.4">
      <c r="A5288" t="str">
        <f>HYPERLINK("\\10.12.11.20\TFO.FAIT.Share\TFOWMS\TFOWAS\TFOWMS\SCM\SCM\bin\Debug\app.publish\Application Files\fastSCM_1_0_0_226\ko")</f>
        <v>\\10.12.11.20\TFO.FAIT.Share\TFOWMS\TFOWAS\TFOWMS\SCM\SCM\bin\Debug\app.publish\Application Files\fastSCM_1_0_0_226\ko</v>
      </c>
    </row>
    <row r="5289" spans="1:1" x14ac:dyDescent="0.4">
      <c r="A5289" t="str">
        <f>HYPERLINK("\\10.12.11.20\TFO.FAIT.Share\TFOWMS\TFOWAS\TFOWMS\SCM\SCM\bin\Debug\app.publish\Application Files\fastSCM_1_0_0_226\ko-KR")</f>
        <v>\\10.12.11.20\TFO.FAIT.Share\TFOWMS\TFOWAS\TFOWMS\SCM\SCM\bin\Debug\app.publish\Application Files\fastSCM_1_0_0_226\ko-KR</v>
      </c>
    </row>
    <row r="5290" spans="1:1" x14ac:dyDescent="0.4">
      <c r="A5290" t="str">
        <f>HYPERLINK("\\10.12.11.20\TFO.FAIT.Share\TFOWMS\TFOWAS\TFOWMS\SCM\SCM\bin\Debug\app.publish\Application Files\fastSCM_1_0_0_226\pt")</f>
        <v>\\10.12.11.20\TFO.FAIT.Share\TFOWMS\TFOWAS\TFOWMS\SCM\SCM\bin\Debug\app.publish\Application Files\fastSCM_1_0_0_226\pt</v>
      </c>
    </row>
    <row r="5291" spans="1:1" x14ac:dyDescent="0.4">
      <c r="A5291" t="str">
        <f>HYPERLINK("\\10.12.11.20\TFO.FAIT.Share\TFOWMS\TFOWAS\TFOWMS\SCM\SCM\bin\Debug\app.publish\Application Files\fastSCM_1_0_0_226\Resources")</f>
        <v>\\10.12.11.20\TFO.FAIT.Share\TFOWMS\TFOWAS\TFOWMS\SCM\SCM\bin\Debug\app.publish\Application Files\fastSCM_1_0_0_226\Resources</v>
      </c>
    </row>
    <row r="5292" spans="1:1" x14ac:dyDescent="0.4">
      <c r="A5292" t="str">
        <f>HYPERLINK("\\10.12.11.20\TFO.FAIT.Share\TFOWMS\TFOWAS\TFOWMS\SCM\SCM\bin\Debug\app.publish\Application Files\fastSCM_1_0_0_226\ru")</f>
        <v>\\10.12.11.20\TFO.FAIT.Share\TFOWMS\TFOWAS\TFOWMS\SCM\SCM\bin\Debug\app.publish\Application Files\fastSCM_1_0_0_226\ru</v>
      </c>
    </row>
    <row r="5293" spans="1:1" x14ac:dyDescent="0.4">
      <c r="A5293" t="str">
        <f>HYPERLINK("\\10.12.11.20\TFO.FAIT.Share\TFOWMS\TFOWAS\TFOWMS\SCM\SCM\bin\Debug\app.publish\Application Files\fastSCM_1_0_0_226\zh-CHS")</f>
        <v>\\10.12.11.20\TFO.FAIT.Share\TFOWMS\TFOWAS\TFOWMS\SCM\SCM\bin\Debug\app.publish\Application Files\fastSCM_1_0_0_226\zh-CHS</v>
      </c>
    </row>
    <row r="5294" spans="1:1" x14ac:dyDescent="0.4">
      <c r="A5294" t="str">
        <f>HYPERLINK("\\10.12.11.20\TFO.FAIT.Share\TFOWMS\TFOWAS\TFOWMS\SCM\SCM\bin\Debug\app.publish\Application Files\fastSCM_1_0_0_226\zh-CHT")</f>
        <v>\\10.12.11.20\TFO.FAIT.Share\TFOWMS\TFOWAS\TFOWMS\SCM\SCM\bin\Debug\app.publish\Application Files\fastSCM_1_0_0_226\zh-CHT</v>
      </c>
    </row>
    <row r="5295" spans="1:1" x14ac:dyDescent="0.4">
      <c r="A5295" t="str">
        <f>HYPERLINK("\\10.12.11.20\TFO.FAIT.Share\TFOWMS\TFOWAS\TFOWMS\SCM\SCM\bin\Debug\app.publish\Application Files\fastSCM_1_0_0_226\zh-CN")</f>
        <v>\\10.12.11.20\TFO.FAIT.Share\TFOWMS\TFOWAS\TFOWMS\SCM\SCM\bin\Debug\app.publish\Application Files\fastSCM_1_0_0_226\zh-CN</v>
      </c>
    </row>
    <row r="5296" spans="1:1" x14ac:dyDescent="0.4">
      <c r="A5296" t="str">
        <f>HYPERLINK("\\10.12.11.20\TFO.FAIT.Share\TFOWMS\TFOWAS\TFOWMS\SCM\SCM\obj\Debug")</f>
        <v>\\10.12.11.20\TFO.FAIT.Share\TFOWMS\TFOWAS\TFOWMS\SCM\SCM\obj\Debug</v>
      </c>
    </row>
    <row r="5297" spans="1:1" x14ac:dyDescent="0.4">
      <c r="A5297" t="str">
        <f>HYPERLINK("\\10.12.11.20\TFO.FAIT.Share\TFOWMS\TFOWAS\TFOWMS\SCM\SCM\obj\Debug\en-US")</f>
        <v>\\10.12.11.20\TFO.FAIT.Share\TFOWMS\TFOWAS\TFOWMS\SCM\SCM\obj\Debug\en-US</v>
      </c>
    </row>
    <row r="5298" spans="1:1" x14ac:dyDescent="0.4">
      <c r="A5298" t="str">
        <f>HYPERLINK("\\10.12.11.20\TFO.FAIT.Share\TFOWMS\TFOWAS\TFOWMS\SCM\SCM\obj\Debug\ko-KR")</f>
        <v>\\10.12.11.20\TFO.FAIT.Share\TFOWMS\TFOWAS\TFOWMS\SCM\SCM\obj\Debug\ko-KR</v>
      </c>
    </row>
    <row r="5299" spans="1:1" x14ac:dyDescent="0.4">
      <c r="A5299" t="str">
        <f>HYPERLINK("\\10.12.11.20\TFO.FAIT.Share\TFOWMS\TFOWAS\TFOWMS\SCM\SCM\obj\Debug\TempPE")</f>
        <v>\\10.12.11.20\TFO.FAIT.Share\TFOWMS\TFOWAS\TFOWMS\SCM\SCM\obj\Debug\TempPE</v>
      </c>
    </row>
    <row r="5300" spans="1:1" x14ac:dyDescent="0.4">
      <c r="A5300" t="str">
        <f>HYPERLINK("\\10.12.11.20\TFO.FAIT.Share\TFOWMS\TFOWAS\TFOWMS\SCM\SCM\obj\Debug\zh-CN")</f>
        <v>\\10.12.11.20\TFO.FAIT.Share\TFOWMS\TFOWAS\TFOWMS\SCM\SCM\obj\Debug\zh-CN</v>
      </c>
    </row>
    <row r="5301" spans="1:1" x14ac:dyDescent="0.4">
      <c r="A5301" t="str">
        <f>HYPERLINK("\\10.12.11.20\TFO.FAIT.Share\TFOWMS\TFOWAS\TFOWMS\SCM\SCM\Properties\DataSources")</f>
        <v>\\10.12.11.20\TFO.FAIT.Share\TFOWMS\TFOWAS\TFOWMS\SCM\SCM\Properties\DataSources</v>
      </c>
    </row>
    <row r="5302" spans="1:1" x14ac:dyDescent="0.4">
      <c r="A5302" t="str">
        <f>HYPERLINK("\\10.12.11.20\TFO.FAIT.Share\TFOWMS\TFOWAS\TFOWMS\SCM\SCM\Service References\ServiceReference1")</f>
        <v>\\10.12.11.20\TFO.FAIT.Share\TFOWMS\TFOWAS\TFOWMS\SCM\SCM\Service References\ServiceReference1</v>
      </c>
    </row>
    <row r="5303" spans="1:1" x14ac:dyDescent="0.4">
      <c r="A5303" t="str">
        <f>HYPERLINK("\\10.12.11.20\TFO.FAIT.Share\TFOWMS\TFOWAS\TFOWMS\SCM\SCM\Web References\mes114")</f>
        <v>\\10.12.11.20\TFO.FAIT.Share\TFOWMS\TFOWAS\TFOWMS\SCM\SCM\Web References\mes114</v>
      </c>
    </row>
    <row r="5304" spans="1:1" x14ac:dyDescent="0.4">
      <c r="A5304" t="str">
        <f>HYPERLINK("\\10.12.11.20\TFO.FAIT.Share\TFOWMS\TFOWAS\TFOWMS\SCM\SCM\Web References\mesDev")</f>
        <v>\\10.12.11.20\TFO.FAIT.Share\TFOWMS\TFOWAS\TFOWMS\SCM\SCM\Web References\mesDev</v>
      </c>
    </row>
    <row r="5305" spans="1:1" x14ac:dyDescent="0.4">
      <c r="A5305" t="str">
        <f>HYPERLINK("\\10.12.11.20\TFO.FAIT.Share\TFOWMS\TFOWAS\TFOWMS\SCM\SCM\Web References\RunConnection")</f>
        <v>\\10.12.11.20\TFO.FAIT.Share\TFOWMS\TFOWAS\TFOWMS\SCM\SCM\Web References\RunConnection</v>
      </c>
    </row>
    <row r="5306" spans="1:1" x14ac:dyDescent="0.4">
      <c r="A5306" t="str">
        <f>HYPERLINK("\\10.12.11.20\TFO.FAIT.Share\TFOWMS\TFOWAS\TFOWMS\SCM\Web References\mes114")</f>
        <v>\\10.12.11.20\TFO.FAIT.Share\TFOWMS\TFOWAS\TFOWMS\SCM\Web References\mes114</v>
      </c>
    </row>
    <row r="5307" spans="1:1" x14ac:dyDescent="0.4">
      <c r="A5307" t="str">
        <f>HYPERLINK("\\10.12.11.20\TFO.FAIT.Share\TFOWMS\TFOWAS\TFOWMS\SMFunc\.vs")</f>
        <v>\\10.12.11.20\TFO.FAIT.Share\TFOWMS\TFOWAS\TFOWMS\SMFunc\.vs</v>
      </c>
    </row>
    <row r="5308" spans="1:1" x14ac:dyDescent="0.4">
      <c r="A5308" t="str">
        <f>HYPERLINK("\\10.12.11.20\TFO.FAIT.Share\TFOWMS\TFOWAS\TFOWMS\SMFunc\bin")</f>
        <v>\\10.12.11.20\TFO.FAIT.Share\TFOWMS\TFOWAS\TFOWMS\SMFunc\bin</v>
      </c>
    </row>
    <row r="5309" spans="1:1" x14ac:dyDescent="0.4">
      <c r="A5309" t="str">
        <f>HYPERLINK("\\10.12.11.20\TFO.FAIT.Share\TFOWMS\TFOWAS\TFOWMS\SMFunc\My Project")</f>
        <v>\\10.12.11.20\TFO.FAIT.Share\TFOWMS\TFOWAS\TFOWMS\SMFunc\My Project</v>
      </c>
    </row>
    <row r="5310" spans="1:1" x14ac:dyDescent="0.4">
      <c r="A5310" t="str">
        <f>HYPERLINK("\\10.12.11.20\TFO.FAIT.Share\TFOWMS\TFOWAS\TFOWMS\SMFunc\obj")</f>
        <v>\\10.12.11.20\TFO.FAIT.Share\TFOWMS\TFOWAS\TFOWMS\SMFunc\obj</v>
      </c>
    </row>
    <row r="5311" spans="1:1" x14ac:dyDescent="0.4">
      <c r="A5311" t="str">
        <f>HYPERLINK("\\10.12.11.20\TFO.FAIT.Share\TFOWMS\TFOWAS\TFOWMS\SMFunc\.vs\SMFunc")</f>
        <v>\\10.12.11.20\TFO.FAIT.Share\TFOWMS\TFOWAS\TFOWMS\SMFunc\.vs\SMFunc</v>
      </c>
    </row>
    <row r="5312" spans="1:1" x14ac:dyDescent="0.4">
      <c r="A5312" t="str">
        <f>HYPERLINK("\\10.12.11.20\TFO.FAIT.Share\TFOWMS\TFOWAS\TFOWMS\SMFunc\.vs\SMFunc\v16")</f>
        <v>\\10.12.11.20\TFO.FAIT.Share\TFOWMS\TFOWAS\TFOWMS\SMFunc\.vs\SMFunc\v16</v>
      </c>
    </row>
    <row r="5313" spans="1:1" x14ac:dyDescent="0.4">
      <c r="A5313" t="str">
        <f>HYPERLINK("\\10.12.11.20\TFO.FAIT.Share\TFOWMS\TFOWAS\TFOWMS\SMFunc\bin\Debug")</f>
        <v>\\10.12.11.20\TFO.FAIT.Share\TFOWMS\TFOWAS\TFOWMS\SMFunc\bin\Debug</v>
      </c>
    </row>
    <row r="5314" spans="1:1" x14ac:dyDescent="0.4">
      <c r="A5314" t="str">
        <f>HYPERLINK("\\10.12.11.20\TFO.FAIT.Share\TFOWMS\TFOWAS\TFOWMS\SMFunc\obj\Debug")</f>
        <v>\\10.12.11.20\TFO.FAIT.Share\TFOWMS\TFOWAS\TFOWMS\SMFunc\obj\Debug</v>
      </c>
    </row>
    <row r="5315" spans="1:1" x14ac:dyDescent="0.4">
      <c r="A5315" t="str">
        <f>HYPERLINK("\\10.12.11.20\TFO.FAIT.Share\TFOWMS\TFOWAS\TFOWMS\SMFunc\obj\Debug\TempPE")</f>
        <v>\\10.12.11.20\TFO.FAIT.Share\TFOWMS\TFOWAS\TFOWMS\SMFunc\obj\Debug\TempPE</v>
      </c>
    </row>
    <row r="5316" spans="1:1" x14ac:dyDescent="0.4">
      <c r="A5316" t="str">
        <f>HYPERLINK("\\10.12.11.20\TFO.FAIT.Share\TFOWMS\TFOWAS\TFOWMS\TABLET\.vs")</f>
        <v>\\10.12.11.20\TFO.FAIT.Share\TFOWMS\TFOWAS\TFOWMS\TABLET\.vs</v>
      </c>
    </row>
    <row r="5317" spans="1:1" x14ac:dyDescent="0.4">
      <c r="A5317" t="str">
        <f>HYPERLINK("\\10.12.11.20\TFO.FAIT.Share\TFOWMS\TFOWAS\TFOWMS\TABLET\packages")</f>
        <v>\\10.12.11.20\TFO.FAIT.Share\TFOWMS\TFOWAS\TFOWMS\TABLET\packages</v>
      </c>
    </row>
    <row r="5318" spans="1:1" x14ac:dyDescent="0.4">
      <c r="A5318" t="str">
        <f>HYPERLINK("\\10.12.11.20\TFO.FAIT.Share\TFOWMS\TFOWAS\TFOWMS\TABLET\Tablet")</f>
        <v>\\10.12.11.20\TFO.FAIT.Share\TFOWMS\TFOWAS\TFOWMS\TABLET\Tablet</v>
      </c>
    </row>
    <row r="5319" spans="1:1" x14ac:dyDescent="0.4">
      <c r="A5319" t="str">
        <f>HYPERLINK("\\10.12.11.20\TFO.FAIT.Share\TFOWMS\TFOWAS\TFOWMS\TABLET\.vs\Tablet")</f>
        <v>\\10.12.11.20\TFO.FAIT.Share\TFOWMS\TFOWAS\TFOWMS\TABLET\.vs\Tablet</v>
      </c>
    </row>
    <row r="5320" spans="1:1" x14ac:dyDescent="0.4">
      <c r="A5320" t="str">
        <f>HYPERLINK("\\10.12.11.20\TFO.FAIT.Share\TFOWMS\TFOWAS\TFOWMS\TABLET\.vs\Tablet\v16")</f>
        <v>\\10.12.11.20\TFO.FAIT.Share\TFOWMS\TFOWAS\TFOWMS\TABLET\.vs\Tablet\v16</v>
      </c>
    </row>
    <row r="5321" spans="1:1" x14ac:dyDescent="0.4">
      <c r="A5321" t="str">
        <f>HYPERLINK("\\10.12.11.20\TFO.FAIT.Share\TFOWMS\TFOWAS\TFOWMS\TABLET\packages\AForge.2.2.5")</f>
        <v>\\10.12.11.20\TFO.FAIT.Share\TFOWMS\TFOWAS\TFOWMS\TABLET\packages\AForge.2.2.5</v>
      </c>
    </row>
    <row r="5322" spans="1:1" x14ac:dyDescent="0.4">
      <c r="A5322" t="str">
        <f>HYPERLINK("\\10.12.11.20\TFO.FAIT.Share\TFOWMS\TFOWAS\TFOWMS\TABLET\packages\AForge.Video.2.2.5")</f>
        <v>\\10.12.11.20\TFO.FAIT.Share\TFOWMS\TFOWAS\TFOWMS\TABLET\packages\AForge.Video.2.2.5</v>
      </c>
    </row>
    <row r="5323" spans="1:1" x14ac:dyDescent="0.4">
      <c r="A5323" t="str">
        <f>HYPERLINK("\\10.12.11.20\TFO.FAIT.Share\TFOWMS\TFOWAS\TFOWMS\TABLET\packages\AForge.Video.DirectShow.2.2.5")</f>
        <v>\\10.12.11.20\TFO.FAIT.Share\TFOWMS\TFOWAS\TFOWMS\TABLET\packages\AForge.Video.DirectShow.2.2.5</v>
      </c>
    </row>
    <row r="5324" spans="1:1" x14ac:dyDescent="0.4">
      <c r="A5324" t="str">
        <f>HYPERLINK("\\10.12.11.20\TFO.FAIT.Share\TFOWMS\TFOWAS\TFOWMS\TABLET\packages\DotNetOpenAuth.AspNet.4.0.3.12153")</f>
        <v>\\10.12.11.20\TFO.FAIT.Share\TFOWMS\TFOWAS\TFOWMS\TABLET\packages\DotNetOpenAuth.AspNet.4.0.3.12153</v>
      </c>
    </row>
    <row r="5325" spans="1:1" x14ac:dyDescent="0.4">
      <c r="A5325" t="str">
        <f>HYPERLINK("\\10.12.11.20\TFO.FAIT.Share\TFOWMS\TFOWAS\TFOWMS\TABLET\packages\DotNetOpenAuth.Core.4.0.3.12153")</f>
        <v>\\10.12.11.20\TFO.FAIT.Share\TFOWMS\TFOWAS\TFOWMS\TABLET\packages\DotNetOpenAuth.Core.4.0.3.12153</v>
      </c>
    </row>
    <row r="5326" spans="1:1" x14ac:dyDescent="0.4">
      <c r="A5326" t="str">
        <f>HYPERLINK("\\10.12.11.20\TFO.FAIT.Share\TFOWMS\TFOWAS\TFOWMS\TABLET\packages\DotNetOpenAuth.OAuth.Consumer.4.0.3.12153")</f>
        <v>\\10.12.11.20\TFO.FAIT.Share\TFOWMS\TFOWAS\TFOWMS\TABLET\packages\DotNetOpenAuth.OAuth.Consumer.4.0.3.12153</v>
      </c>
    </row>
    <row r="5327" spans="1:1" x14ac:dyDescent="0.4">
      <c r="A5327" t="str">
        <f>HYPERLINK("\\10.12.11.20\TFO.FAIT.Share\TFOWMS\TFOWAS\TFOWMS\TABLET\packages\DotNetOpenAuth.OAuth.Core.4.0.3.12153")</f>
        <v>\\10.12.11.20\TFO.FAIT.Share\TFOWMS\TFOWAS\TFOWMS\TABLET\packages\DotNetOpenAuth.OAuth.Core.4.0.3.12153</v>
      </c>
    </row>
    <row r="5328" spans="1:1" x14ac:dyDescent="0.4">
      <c r="A5328" t="str">
        <f>HYPERLINK("\\10.12.11.20\TFO.FAIT.Share\TFOWMS\TFOWAS\TFOWMS\TABLET\packages\DotNetOpenAuth.OpenId.Core.4.0.3.12153")</f>
        <v>\\10.12.11.20\TFO.FAIT.Share\TFOWMS\TFOWAS\TFOWMS\TABLET\packages\DotNetOpenAuth.OpenId.Core.4.0.3.12153</v>
      </c>
    </row>
    <row r="5329" spans="1:1" x14ac:dyDescent="0.4">
      <c r="A5329" t="str">
        <f>HYPERLINK("\\10.12.11.20\TFO.FAIT.Share\TFOWMS\TFOWAS\TFOWMS\TABLET\packages\DotNetOpenAuth.OpenId.RelyingParty.4.0.3.12153")</f>
        <v>\\10.12.11.20\TFO.FAIT.Share\TFOWMS\TFOWAS\TFOWMS\TABLET\packages\DotNetOpenAuth.OpenId.RelyingParty.4.0.3.12153</v>
      </c>
    </row>
    <row r="5330" spans="1:1" x14ac:dyDescent="0.4">
      <c r="A5330" t="str">
        <f>HYPERLINK("\\10.12.11.20\TFO.FAIT.Share\TFOWMS\TFOWAS\TFOWMS\TABLET\packages\EntityFramework.5.0.0")</f>
        <v>\\10.12.11.20\TFO.FAIT.Share\TFOWMS\TFOWAS\TFOWMS\TABLET\packages\EntityFramework.5.0.0</v>
      </c>
    </row>
    <row r="5331" spans="1:1" x14ac:dyDescent="0.4">
      <c r="A5331" t="str">
        <f>HYPERLINK("\\10.12.11.20\TFO.FAIT.Share\TFOWMS\TFOWAS\TFOWMS\TABLET\packages\EntityFramework.ko.5.0.0")</f>
        <v>\\10.12.11.20\TFO.FAIT.Share\TFOWMS\TFOWAS\TFOWMS\TABLET\packages\EntityFramework.ko.5.0.0</v>
      </c>
    </row>
    <row r="5332" spans="1:1" x14ac:dyDescent="0.4">
      <c r="A5332" t="str">
        <f>HYPERLINK("\\10.12.11.20\TFO.FAIT.Share\TFOWMS\TFOWAS\TFOWMS\TABLET\packages\jQuery.1.7.1.1")</f>
        <v>\\10.12.11.20\TFO.FAIT.Share\TFOWMS\TFOWAS\TFOWMS\TABLET\packages\jQuery.1.7.1.1</v>
      </c>
    </row>
    <row r="5333" spans="1:1" x14ac:dyDescent="0.4">
      <c r="A5333" t="str">
        <f>HYPERLINK("\\10.12.11.20\TFO.FAIT.Share\TFOWMS\TFOWAS\TFOWMS\TABLET\packages\jQuery.3.1.1")</f>
        <v>\\10.12.11.20\TFO.FAIT.Share\TFOWMS\TFOWAS\TFOWMS\TABLET\packages\jQuery.3.1.1</v>
      </c>
    </row>
    <row r="5334" spans="1:1" x14ac:dyDescent="0.4">
      <c r="A5334" t="str">
        <f>HYPERLINK("\\10.12.11.20\TFO.FAIT.Share\TFOWMS\TFOWAS\TFOWMS\TABLET\packages\jQuery.UI.Combined.1.8.20.1")</f>
        <v>\\10.12.11.20\TFO.FAIT.Share\TFOWMS\TFOWAS\TFOWMS\TABLET\packages\jQuery.UI.Combined.1.8.20.1</v>
      </c>
    </row>
    <row r="5335" spans="1:1" x14ac:dyDescent="0.4">
      <c r="A5335" t="str">
        <f>HYPERLINK("\\10.12.11.20\TFO.FAIT.Share\TFOWMS\TFOWAS\TFOWMS\TABLET\packages\jQuery.UI.Combined.1.8.24")</f>
        <v>\\10.12.11.20\TFO.FAIT.Share\TFOWMS\TFOWAS\TFOWMS\TABLET\packages\jQuery.UI.Combined.1.8.24</v>
      </c>
    </row>
    <row r="5336" spans="1:1" x14ac:dyDescent="0.4">
      <c r="A5336" t="str">
        <f>HYPERLINK("\\10.12.11.20\TFO.FAIT.Share\TFOWMS\TFOWAS\TFOWMS\TABLET\packages\jQuery.Validation.1.10.0")</f>
        <v>\\10.12.11.20\TFO.FAIT.Share\TFOWMS\TFOWAS\TFOWMS\TABLET\packages\jQuery.Validation.1.10.0</v>
      </c>
    </row>
    <row r="5337" spans="1:1" x14ac:dyDescent="0.4">
      <c r="A5337" t="str">
        <f>HYPERLINK("\\10.12.11.20\TFO.FAIT.Share\TFOWMS\TFOWAS\TFOWMS\TABLET\packages\jQuery.Validation.1.9.0.1")</f>
        <v>\\10.12.11.20\TFO.FAIT.Share\TFOWMS\TFOWAS\TFOWMS\TABLET\packages\jQuery.Validation.1.9.0.1</v>
      </c>
    </row>
    <row r="5338" spans="1:1" x14ac:dyDescent="0.4">
      <c r="A5338" t="str">
        <f>HYPERLINK("\\10.12.11.20\TFO.FAIT.Share\TFOWMS\TFOWAS\TFOWMS\TABLET\packages\knockoutjs.2.1.0")</f>
        <v>\\10.12.11.20\TFO.FAIT.Share\TFOWMS\TFOWAS\TFOWMS\TABLET\packages\knockoutjs.2.1.0</v>
      </c>
    </row>
    <row r="5339" spans="1:1" x14ac:dyDescent="0.4">
      <c r="A5339" t="str">
        <f>HYPERLINK("\\10.12.11.20\TFO.FAIT.Share\TFOWMS\TFOWAS\TFOWMS\TABLET\packages\knockoutjs.2.2.0")</f>
        <v>\\10.12.11.20\TFO.FAIT.Share\TFOWMS\TFOWAS\TFOWMS\TABLET\packages\knockoutjs.2.2.0</v>
      </c>
    </row>
    <row r="5340" spans="1:1" x14ac:dyDescent="0.4">
      <c r="A5340" t="str">
        <f>HYPERLINK("\\10.12.11.20\TFO.FAIT.Share\TFOWMS\TFOWAS\TFOWMS\TABLET\packages\Microsoft.AspNet.Mvc.4.0.20710.0")</f>
        <v>\\10.12.11.20\TFO.FAIT.Share\TFOWMS\TFOWAS\TFOWMS\TABLET\packages\Microsoft.AspNet.Mvc.4.0.20710.0</v>
      </c>
    </row>
    <row r="5341" spans="1:1" x14ac:dyDescent="0.4">
      <c r="A5341" t="str">
        <f>HYPERLINK("\\10.12.11.20\TFO.FAIT.Share\TFOWMS\TFOWAS\TFOWMS\TABLET\packages\Microsoft.AspNet.Mvc.FixedDisplayModes.1.0.0")</f>
        <v>\\10.12.11.20\TFO.FAIT.Share\TFOWMS\TFOWAS\TFOWMS\TABLET\packages\Microsoft.AspNet.Mvc.FixedDisplayModes.1.0.0</v>
      </c>
    </row>
    <row r="5342" spans="1:1" x14ac:dyDescent="0.4">
      <c r="A5342" t="str">
        <f>HYPERLINK("\\10.12.11.20\TFO.FAIT.Share\TFOWMS\TFOWAS\TFOWMS\TABLET\packages\Microsoft.AspNet.Mvc.ko.4.0.20710.0")</f>
        <v>\\10.12.11.20\TFO.FAIT.Share\TFOWMS\TFOWAS\TFOWMS\TABLET\packages\Microsoft.AspNet.Mvc.ko.4.0.20710.0</v>
      </c>
    </row>
    <row r="5343" spans="1:1" x14ac:dyDescent="0.4">
      <c r="A5343" t="str">
        <f>HYPERLINK("\\10.12.11.20\TFO.FAIT.Share\TFOWMS\TFOWAS\TFOWMS\TABLET\packages\Microsoft.AspNet.Providers.Core.1.2")</f>
        <v>\\10.12.11.20\TFO.FAIT.Share\TFOWMS\TFOWAS\TFOWMS\TABLET\packages\Microsoft.AspNet.Providers.Core.1.2</v>
      </c>
    </row>
    <row r="5344" spans="1:1" x14ac:dyDescent="0.4">
      <c r="A5344" t="str">
        <f>HYPERLINK("\\10.12.11.20\TFO.FAIT.Share\TFOWMS\TFOWAS\TFOWMS\TABLET\packages\Microsoft.AspNet.Providers.Core.ko.1.2")</f>
        <v>\\10.12.11.20\TFO.FAIT.Share\TFOWMS\TFOWAS\TFOWMS\TABLET\packages\Microsoft.AspNet.Providers.Core.ko.1.2</v>
      </c>
    </row>
    <row r="5345" spans="1:1" x14ac:dyDescent="0.4">
      <c r="A5345" t="str">
        <f>HYPERLINK("\\10.12.11.20\TFO.FAIT.Share\TFOWMS\TFOWAS\TFOWMS\TABLET\packages\Microsoft.AspNet.Providers.LocalDB.1.1")</f>
        <v>\\10.12.11.20\TFO.FAIT.Share\TFOWMS\TFOWAS\TFOWMS\TABLET\packages\Microsoft.AspNet.Providers.LocalDB.1.1</v>
      </c>
    </row>
    <row r="5346" spans="1:1" x14ac:dyDescent="0.4">
      <c r="A5346" t="str">
        <f>HYPERLINK("\\10.12.11.20\TFO.FAIT.Share\TFOWMS\TFOWAS\TFOWMS\TABLET\packages\Microsoft.AspNet.Razor.2.0.20710.0")</f>
        <v>\\10.12.11.20\TFO.FAIT.Share\TFOWMS\TFOWAS\TFOWMS\TABLET\packages\Microsoft.AspNet.Razor.2.0.20710.0</v>
      </c>
    </row>
    <row r="5347" spans="1:1" x14ac:dyDescent="0.4">
      <c r="A5347" t="str">
        <f>HYPERLINK("\\10.12.11.20\TFO.FAIT.Share\TFOWMS\TFOWAS\TFOWMS\TABLET\packages\Microsoft.AspNet.Razor.2.0.20715.0")</f>
        <v>\\10.12.11.20\TFO.FAIT.Share\TFOWMS\TFOWAS\TFOWMS\TABLET\packages\Microsoft.AspNet.Razor.2.0.20715.0</v>
      </c>
    </row>
    <row r="5348" spans="1:1" x14ac:dyDescent="0.4">
      <c r="A5348" t="str">
        <f>HYPERLINK("\\10.12.11.20\TFO.FAIT.Share\TFOWMS\TFOWAS\TFOWMS\TABLET\packages\Microsoft.AspNet.Razor.ko.2.0.20710.0")</f>
        <v>\\10.12.11.20\TFO.FAIT.Share\TFOWMS\TFOWAS\TFOWMS\TABLET\packages\Microsoft.AspNet.Razor.ko.2.0.20710.0</v>
      </c>
    </row>
    <row r="5349" spans="1:1" x14ac:dyDescent="0.4">
      <c r="A5349" t="str">
        <f>HYPERLINK("\\10.12.11.20\TFO.FAIT.Share\TFOWMS\TFOWAS\TFOWMS\TABLET\packages\Microsoft.AspNet.Razor.ko.2.0.20715.0")</f>
        <v>\\10.12.11.20\TFO.FAIT.Share\TFOWMS\TFOWAS\TFOWMS\TABLET\packages\Microsoft.AspNet.Razor.ko.2.0.20715.0</v>
      </c>
    </row>
    <row r="5350" spans="1:1" x14ac:dyDescent="0.4">
      <c r="A5350" t="str">
        <f>HYPERLINK("\\10.12.11.20\TFO.FAIT.Share\TFOWMS\TFOWAS\TFOWMS\TABLET\packages\Microsoft.AspNet.Web.Optimization.1.0.0")</f>
        <v>\\10.12.11.20\TFO.FAIT.Share\TFOWMS\TFOWAS\TFOWMS\TABLET\packages\Microsoft.AspNet.Web.Optimization.1.0.0</v>
      </c>
    </row>
    <row r="5351" spans="1:1" x14ac:dyDescent="0.4">
      <c r="A5351" t="str">
        <f>HYPERLINK("\\10.12.11.20\TFO.FAIT.Share\TFOWMS\TFOWAS\TFOWMS\TABLET\packages\Microsoft.AspNet.Web.Optimization.ko.1.0.0")</f>
        <v>\\10.12.11.20\TFO.FAIT.Share\TFOWMS\TFOWAS\TFOWMS\TABLET\packages\Microsoft.AspNet.Web.Optimization.ko.1.0.0</v>
      </c>
    </row>
    <row r="5352" spans="1:1" x14ac:dyDescent="0.4">
      <c r="A5352" t="str">
        <f>HYPERLINK("\\10.12.11.20\TFO.FAIT.Share\TFOWMS\TFOWAS\TFOWMS\TABLET\packages\Microsoft.AspNet.WebApi.4.0.20710.0")</f>
        <v>\\10.12.11.20\TFO.FAIT.Share\TFOWMS\TFOWAS\TFOWMS\TABLET\packages\Microsoft.AspNet.WebApi.4.0.20710.0</v>
      </c>
    </row>
    <row r="5353" spans="1:1" x14ac:dyDescent="0.4">
      <c r="A5353" t="str">
        <f>HYPERLINK("\\10.12.11.20\TFO.FAIT.Share\TFOWMS\TFOWAS\TFOWMS\TABLET\packages\Microsoft.AspNet.WebApi.Client.4.0.20710.0")</f>
        <v>\\10.12.11.20\TFO.FAIT.Share\TFOWMS\TFOWAS\TFOWMS\TABLET\packages\Microsoft.AspNet.WebApi.Client.4.0.20710.0</v>
      </c>
    </row>
    <row r="5354" spans="1:1" x14ac:dyDescent="0.4">
      <c r="A5354" t="str">
        <f>HYPERLINK("\\10.12.11.20\TFO.FAIT.Share\TFOWMS\TFOWAS\TFOWMS\TABLET\packages\Microsoft.AspNet.WebApi.Client.ko.4.0.20710.0")</f>
        <v>\\10.12.11.20\TFO.FAIT.Share\TFOWMS\TFOWAS\TFOWMS\TABLET\packages\Microsoft.AspNet.WebApi.Client.ko.4.0.20710.0</v>
      </c>
    </row>
    <row r="5355" spans="1:1" x14ac:dyDescent="0.4">
      <c r="A5355" t="str">
        <f>HYPERLINK("\\10.12.11.20\TFO.FAIT.Share\TFOWMS\TFOWAS\TFOWMS\TABLET\packages\Microsoft.AspNet.WebApi.Core.4.0.20710.0")</f>
        <v>\\10.12.11.20\TFO.FAIT.Share\TFOWMS\TFOWAS\TFOWMS\TABLET\packages\Microsoft.AspNet.WebApi.Core.4.0.20710.0</v>
      </c>
    </row>
    <row r="5356" spans="1:1" x14ac:dyDescent="0.4">
      <c r="A5356" t="str">
        <f>HYPERLINK("\\10.12.11.20\TFO.FAIT.Share\TFOWMS\TFOWAS\TFOWMS\TABLET\packages\Microsoft.AspNet.WebApi.Core.ko.4.0.20710.0")</f>
        <v>\\10.12.11.20\TFO.FAIT.Share\TFOWMS\TFOWAS\TFOWMS\TABLET\packages\Microsoft.AspNet.WebApi.Core.ko.4.0.20710.0</v>
      </c>
    </row>
    <row r="5357" spans="1:1" x14ac:dyDescent="0.4">
      <c r="A5357" t="str">
        <f>HYPERLINK("\\10.12.11.20\TFO.FAIT.Share\TFOWMS\TFOWAS\TFOWMS\TABLET\packages\Microsoft.AspNet.WebApi.WebHost.4.0.20710.0")</f>
        <v>\\10.12.11.20\TFO.FAIT.Share\TFOWMS\TFOWAS\TFOWMS\TABLET\packages\Microsoft.AspNet.WebApi.WebHost.4.0.20710.0</v>
      </c>
    </row>
    <row r="5358" spans="1:1" x14ac:dyDescent="0.4">
      <c r="A5358" t="str">
        <f>HYPERLINK("\\10.12.11.20\TFO.FAIT.Share\TFOWMS\TFOWAS\TFOWMS\TABLET\packages\Microsoft.AspNet.WebApi.WebHost.ko.4.0.20710.0")</f>
        <v>\\10.12.11.20\TFO.FAIT.Share\TFOWMS\TFOWAS\TFOWMS\TABLET\packages\Microsoft.AspNet.WebApi.WebHost.ko.4.0.20710.0</v>
      </c>
    </row>
    <row r="5359" spans="1:1" x14ac:dyDescent="0.4">
      <c r="A5359" t="str">
        <f>HYPERLINK("\\10.12.11.20\TFO.FAIT.Share\TFOWMS\TFOWAS\TFOWMS\TABLET\packages\Microsoft.AspNet.WebPages.2.0.20710.0")</f>
        <v>\\10.12.11.20\TFO.FAIT.Share\TFOWMS\TFOWAS\TFOWMS\TABLET\packages\Microsoft.AspNet.WebPages.2.0.20710.0</v>
      </c>
    </row>
    <row r="5360" spans="1:1" x14ac:dyDescent="0.4">
      <c r="A5360" t="str">
        <f>HYPERLINK("\\10.12.11.20\TFO.FAIT.Share\TFOWMS\TFOWAS\TFOWMS\TABLET\packages\Microsoft.AspNet.WebPages.Data.2.0.20710.0")</f>
        <v>\\10.12.11.20\TFO.FAIT.Share\TFOWMS\TFOWAS\TFOWMS\TABLET\packages\Microsoft.AspNet.WebPages.Data.2.0.20710.0</v>
      </c>
    </row>
    <row r="5361" spans="1:1" x14ac:dyDescent="0.4">
      <c r="A5361" t="str">
        <f>HYPERLINK("\\10.12.11.20\TFO.FAIT.Share\TFOWMS\TFOWAS\TFOWMS\TABLET\packages\Microsoft.AspNet.WebPages.Data.ko.2.0.20710.0")</f>
        <v>\\10.12.11.20\TFO.FAIT.Share\TFOWMS\TFOWAS\TFOWMS\TABLET\packages\Microsoft.AspNet.WebPages.Data.ko.2.0.20710.0</v>
      </c>
    </row>
    <row r="5362" spans="1:1" x14ac:dyDescent="0.4">
      <c r="A5362" t="str">
        <f>HYPERLINK("\\10.12.11.20\TFO.FAIT.Share\TFOWMS\TFOWAS\TFOWMS\TABLET\packages\Microsoft.AspNet.WebPages.ko.2.0.20710.0")</f>
        <v>\\10.12.11.20\TFO.FAIT.Share\TFOWMS\TFOWAS\TFOWMS\TABLET\packages\Microsoft.AspNet.WebPages.ko.2.0.20710.0</v>
      </c>
    </row>
    <row r="5363" spans="1:1" x14ac:dyDescent="0.4">
      <c r="A5363" t="str">
        <f>HYPERLINK("\\10.12.11.20\TFO.FAIT.Share\TFOWMS\TFOWAS\TFOWMS\TABLET\packages\Microsoft.AspNet.WebPages.OAuth.2.0.20710.0")</f>
        <v>\\10.12.11.20\TFO.FAIT.Share\TFOWMS\TFOWAS\TFOWMS\TABLET\packages\Microsoft.AspNet.WebPages.OAuth.2.0.20710.0</v>
      </c>
    </row>
    <row r="5364" spans="1:1" x14ac:dyDescent="0.4">
      <c r="A5364" t="str">
        <f>HYPERLINK("\\10.12.11.20\TFO.FAIT.Share\TFOWMS\TFOWAS\TFOWMS\TABLET\packages\Microsoft.AspNet.WebPages.OAuth.ko.2.0.20710.0")</f>
        <v>\\10.12.11.20\TFO.FAIT.Share\TFOWMS\TFOWAS\TFOWMS\TABLET\packages\Microsoft.AspNet.WebPages.OAuth.ko.2.0.20710.0</v>
      </c>
    </row>
    <row r="5365" spans="1:1" x14ac:dyDescent="0.4">
      <c r="A5365" t="str">
        <f>HYPERLINK("\\10.12.11.20\TFO.FAIT.Share\TFOWMS\TFOWAS\TFOWMS\TABLET\packages\Microsoft.AspNet.WebPages.WebData.2.0.20710.0")</f>
        <v>\\10.12.11.20\TFO.FAIT.Share\TFOWMS\TFOWAS\TFOWMS\TABLET\packages\Microsoft.AspNet.WebPages.WebData.2.0.20710.0</v>
      </c>
    </row>
    <row r="5366" spans="1:1" x14ac:dyDescent="0.4">
      <c r="A5366" t="str">
        <f>HYPERLINK("\\10.12.11.20\TFO.FAIT.Share\TFOWMS\TFOWAS\TFOWMS\TABLET\packages\Microsoft.AspNet.WebPages.WebData.ko.2.0.20710.0")</f>
        <v>\\10.12.11.20\TFO.FAIT.Share\TFOWMS\TFOWAS\TFOWMS\TABLET\packages\Microsoft.AspNet.WebPages.WebData.ko.2.0.20710.0</v>
      </c>
    </row>
    <row r="5367" spans="1:1" x14ac:dyDescent="0.4">
      <c r="A5367" t="str">
        <f>HYPERLINK("\\10.12.11.20\TFO.FAIT.Share\TFOWMS\TFOWAS\TFOWMS\TABLET\packages\Microsoft.jQuery.Unobtrusive.Ajax.2.0.20710.0")</f>
        <v>\\10.12.11.20\TFO.FAIT.Share\TFOWMS\TFOWAS\TFOWMS\TABLET\packages\Microsoft.jQuery.Unobtrusive.Ajax.2.0.20710.0</v>
      </c>
    </row>
    <row r="5368" spans="1:1" x14ac:dyDescent="0.4">
      <c r="A5368" t="str">
        <f>HYPERLINK("\\10.12.11.20\TFO.FAIT.Share\TFOWMS\TFOWAS\TFOWMS\TABLET\packages\Microsoft.jQuery.Unobtrusive.Ajax.2.0.30506.0")</f>
        <v>\\10.12.11.20\TFO.FAIT.Share\TFOWMS\TFOWAS\TFOWMS\TABLET\packages\Microsoft.jQuery.Unobtrusive.Ajax.2.0.30506.0</v>
      </c>
    </row>
    <row r="5369" spans="1:1" x14ac:dyDescent="0.4">
      <c r="A5369" t="str">
        <f>HYPERLINK("\\10.12.11.20\TFO.FAIT.Share\TFOWMS\TFOWAS\TFOWMS\TABLET\packages\Microsoft.jQuery.Unobtrusive.Validation.2.0.20710.0")</f>
        <v>\\10.12.11.20\TFO.FAIT.Share\TFOWMS\TFOWAS\TFOWMS\TABLET\packages\Microsoft.jQuery.Unobtrusive.Validation.2.0.20710.0</v>
      </c>
    </row>
    <row r="5370" spans="1:1" x14ac:dyDescent="0.4">
      <c r="A5370" t="str">
        <f>HYPERLINK("\\10.12.11.20\TFO.FAIT.Share\TFOWMS\TFOWAS\TFOWMS\TABLET\packages\Microsoft.jQuery.Unobtrusive.Validation.2.0.30116.0")</f>
        <v>\\10.12.11.20\TFO.FAIT.Share\TFOWMS\TFOWAS\TFOWMS\TABLET\packages\Microsoft.jQuery.Unobtrusive.Validation.2.0.30116.0</v>
      </c>
    </row>
    <row r="5371" spans="1:1" x14ac:dyDescent="0.4">
      <c r="A5371" t="str">
        <f>HYPERLINK("\\10.12.11.20\TFO.FAIT.Share\TFOWMS\TFOWAS\TFOWMS\TABLET\packages\Microsoft.Net.Http.2.0.20710.0")</f>
        <v>\\10.12.11.20\TFO.FAIT.Share\TFOWMS\TFOWAS\TFOWMS\TABLET\packages\Microsoft.Net.Http.2.0.20710.0</v>
      </c>
    </row>
    <row r="5372" spans="1:1" x14ac:dyDescent="0.4">
      <c r="A5372" t="str">
        <f>HYPERLINK("\\10.12.11.20\TFO.FAIT.Share\TFOWMS\TFOWAS\TFOWMS\TABLET\packages\Microsoft.Net.Http.ko.2.0.20710.0")</f>
        <v>\\10.12.11.20\TFO.FAIT.Share\TFOWMS\TFOWAS\TFOWMS\TABLET\packages\Microsoft.Net.Http.ko.2.0.20710.0</v>
      </c>
    </row>
    <row r="5373" spans="1:1" x14ac:dyDescent="0.4">
      <c r="A5373" t="str">
        <f>HYPERLINK("\\10.12.11.20\TFO.FAIT.Share\TFOWMS\TFOWAS\TFOWMS\TABLET\packages\Microsoft.Web.Infrastructure.1.0.0.0")</f>
        <v>\\10.12.11.20\TFO.FAIT.Share\TFOWMS\TFOWAS\TFOWMS\TABLET\packages\Microsoft.Web.Infrastructure.1.0.0.0</v>
      </c>
    </row>
    <row r="5374" spans="1:1" x14ac:dyDescent="0.4">
      <c r="A5374" t="str">
        <f>HYPERLINK("\\10.12.11.20\TFO.FAIT.Share\TFOWMS\TFOWAS\TFOWMS\TABLET\packages\Modernizr.2.5.3")</f>
        <v>\\10.12.11.20\TFO.FAIT.Share\TFOWMS\TFOWAS\TFOWMS\TABLET\packages\Modernizr.2.5.3</v>
      </c>
    </row>
    <row r="5375" spans="1:1" x14ac:dyDescent="0.4">
      <c r="A5375" t="str">
        <f>HYPERLINK("\\10.12.11.20\TFO.FAIT.Share\TFOWMS\TFOWAS\TFOWMS\TABLET\packages\Modernizr.2.6.2")</f>
        <v>\\10.12.11.20\TFO.FAIT.Share\TFOWMS\TFOWAS\TFOWMS\TABLET\packages\Modernizr.2.6.2</v>
      </c>
    </row>
    <row r="5376" spans="1:1" x14ac:dyDescent="0.4">
      <c r="A5376" t="str">
        <f>HYPERLINK("\\10.12.11.20\TFO.FAIT.Share\TFOWMS\TFOWAS\TFOWMS\TABLET\packages\Newtonsoft.Json.4.5.11")</f>
        <v>\\10.12.11.20\TFO.FAIT.Share\TFOWMS\TFOWAS\TFOWMS\TABLET\packages\Newtonsoft.Json.4.5.11</v>
      </c>
    </row>
    <row r="5377" spans="1:1" x14ac:dyDescent="0.4">
      <c r="A5377" t="str">
        <f>HYPERLINK("\\10.12.11.20\TFO.FAIT.Share\TFOWMS\TFOWAS\TFOWMS\TABLET\packages\Newtonsoft.Json.4.5.6")</f>
        <v>\\10.12.11.20\TFO.FAIT.Share\TFOWMS\TFOWAS\TFOWMS\TABLET\packages\Newtonsoft.Json.4.5.6</v>
      </c>
    </row>
    <row r="5378" spans="1:1" x14ac:dyDescent="0.4">
      <c r="A5378" t="str">
        <f>HYPERLINK("\\10.12.11.20\TFO.FAIT.Share\TFOWMS\TFOWAS\TFOWMS\TABLET\packages\WebGrease.1.1.0")</f>
        <v>\\10.12.11.20\TFO.FAIT.Share\TFOWMS\TFOWAS\TFOWMS\TABLET\packages\WebGrease.1.1.0</v>
      </c>
    </row>
    <row r="5379" spans="1:1" x14ac:dyDescent="0.4">
      <c r="A5379" t="str">
        <f>HYPERLINK("\\10.12.11.20\TFO.FAIT.Share\TFOWMS\TFOWAS\TFOWMS\TABLET\packages\WebGrease.1.3.0")</f>
        <v>\\10.12.11.20\TFO.FAIT.Share\TFOWMS\TFOWAS\TFOWMS\TABLET\packages\WebGrease.1.3.0</v>
      </c>
    </row>
    <row r="5380" spans="1:1" x14ac:dyDescent="0.4">
      <c r="A5380" t="str">
        <f>HYPERLINK("\\10.12.11.20\TFO.FAIT.Share\TFOWMS\TFOWAS\TFOWMS\TABLET\packages\ZXing.2.1.1")</f>
        <v>\\10.12.11.20\TFO.FAIT.Share\TFOWMS\TFOWAS\TFOWMS\TABLET\packages\ZXing.2.1.1</v>
      </c>
    </row>
    <row r="5381" spans="1:1" x14ac:dyDescent="0.4">
      <c r="A5381" t="str">
        <f>HYPERLINK("\\10.12.11.20\TFO.FAIT.Share\TFOWMS\TFOWAS\TFOWMS\TABLET\packages\ZXing.Net.0.14.0.1")</f>
        <v>\\10.12.11.20\TFO.FAIT.Share\TFOWMS\TFOWAS\TFOWMS\TABLET\packages\ZXing.Net.0.14.0.1</v>
      </c>
    </row>
    <row r="5382" spans="1:1" x14ac:dyDescent="0.4">
      <c r="A5382" t="str">
        <f>HYPERLINK("\\10.12.11.20\TFO.FAIT.Share\TFOWMS\TFOWAS\TFOWMS\TABLET\packages\AForge.2.2.5\lib")</f>
        <v>\\10.12.11.20\TFO.FAIT.Share\TFOWMS\TFOWAS\TFOWMS\TABLET\packages\AForge.2.2.5\lib</v>
      </c>
    </row>
    <row r="5383" spans="1:1" x14ac:dyDescent="0.4">
      <c r="A5383" t="str">
        <f>HYPERLINK("\\10.12.11.20\TFO.FAIT.Share\TFOWMS\TFOWAS\TFOWMS\TABLET\packages\AForge.Video.2.2.5\lib")</f>
        <v>\\10.12.11.20\TFO.FAIT.Share\TFOWMS\TFOWAS\TFOWMS\TABLET\packages\AForge.Video.2.2.5\lib</v>
      </c>
    </row>
    <row r="5384" spans="1:1" x14ac:dyDescent="0.4">
      <c r="A5384" t="str">
        <f>HYPERLINK("\\10.12.11.20\TFO.FAIT.Share\TFOWMS\TFOWAS\TFOWMS\TABLET\packages\AForge.Video.DirectShow.2.2.5\lib")</f>
        <v>\\10.12.11.20\TFO.FAIT.Share\TFOWMS\TFOWAS\TFOWMS\TABLET\packages\AForge.Video.DirectShow.2.2.5\lib</v>
      </c>
    </row>
    <row r="5385" spans="1:1" x14ac:dyDescent="0.4">
      <c r="A5385" t="str">
        <f>HYPERLINK("\\10.12.11.20\TFO.FAIT.Share\TFOWMS\TFOWAS\TFOWMS\TABLET\packages\DotNetOpenAuth.AspNet.4.0.3.12153\lib")</f>
        <v>\\10.12.11.20\TFO.FAIT.Share\TFOWMS\TFOWAS\TFOWMS\TABLET\packages\DotNetOpenAuth.AspNet.4.0.3.12153\lib</v>
      </c>
    </row>
    <row r="5386" spans="1:1" x14ac:dyDescent="0.4">
      <c r="A5386" t="str">
        <f>HYPERLINK("\\10.12.11.20\TFO.FAIT.Share\TFOWMS\TFOWAS\TFOWMS\TABLET\packages\DotNetOpenAuth.AspNet.4.0.3.12153\lib\net40-full")</f>
        <v>\\10.12.11.20\TFO.FAIT.Share\TFOWMS\TFOWAS\TFOWMS\TABLET\packages\DotNetOpenAuth.AspNet.4.0.3.12153\lib\net40-full</v>
      </c>
    </row>
    <row r="5387" spans="1:1" x14ac:dyDescent="0.4">
      <c r="A5387" t="str">
        <f>HYPERLINK("\\10.12.11.20\TFO.FAIT.Share\TFOWMS\TFOWAS\TFOWMS\TABLET\packages\DotNetOpenAuth.Core.4.0.3.12153\lib")</f>
        <v>\\10.12.11.20\TFO.FAIT.Share\TFOWMS\TFOWAS\TFOWMS\TABLET\packages\DotNetOpenAuth.Core.4.0.3.12153\lib</v>
      </c>
    </row>
    <row r="5388" spans="1:1" x14ac:dyDescent="0.4">
      <c r="A5388" t="str">
        <f>HYPERLINK("\\10.12.11.20\TFO.FAIT.Share\TFOWMS\TFOWAS\TFOWMS\TABLET\packages\DotNetOpenAuth.Core.4.0.3.12153\lib\net40-full")</f>
        <v>\\10.12.11.20\TFO.FAIT.Share\TFOWMS\TFOWAS\TFOWMS\TABLET\packages\DotNetOpenAuth.Core.4.0.3.12153\lib\net40-full</v>
      </c>
    </row>
    <row r="5389" spans="1:1" x14ac:dyDescent="0.4">
      <c r="A5389" t="str">
        <f>HYPERLINK("\\10.12.11.20\TFO.FAIT.Share\TFOWMS\TFOWAS\TFOWMS\TABLET\packages\DotNetOpenAuth.OAuth.Consumer.4.0.3.12153\lib")</f>
        <v>\\10.12.11.20\TFO.FAIT.Share\TFOWMS\TFOWAS\TFOWMS\TABLET\packages\DotNetOpenAuth.OAuth.Consumer.4.0.3.12153\lib</v>
      </c>
    </row>
    <row r="5390" spans="1:1" x14ac:dyDescent="0.4">
      <c r="A5390" t="str">
        <f>HYPERLINK("\\10.12.11.20\TFO.FAIT.Share\TFOWMS\TFOWAS\TFOWMS\TABLET\packages\DotNetOpenAuth.OAuth.Consumer.4.0.3.12153\lib\net40-full")</f>
        <v>\\10.12.11.20\TFO.FAIT.Share\TFOWMS\TFOWAS\TFOWMS\TABLET\packages\DotNetOpenAuth.OAuth.Consumer.4.0.3.12153\lib\net40-full</v>
      </c>
    </row>
    <row r="5391" spans="1:1" x14ac:dyDescent="0.4">
      <c r="A5391" t="str">
        <f>HYPERLINK("\\10.12.11.20\TFO.FAIT.Share\TFOWMS\TFOWAS\TFOWMS\TABLET\packages\DotNetOpenAuth.OAuth.Core.4.0.3.12153\lib")</f>
        <v>\\10.12.11.20\TFO.FAIT.Share\TFOWMS\TFOWAS\TFOWMS\TABLET\packages\DotNetOpenAuth.OAuth.Core.4.0.3.12153\lib</v>
      </c>
    </row>
    <row r="5392" spans="1:1" x14ac:dyDescent="0.4">
      <c r="A5392" t="str">
        <f>HYPERLINK("\\10.12.11.20\TFO.FAIT.Share\TFOWMS\TFOWAS\TFOWMS\TABLET\packages\DotNetOpenAuth.OAuth.Core.4.0.3.12153\lib\net40-full")</f>
        <v>\\10.12.11.20\TFO.FAIT.Share\TFOWMS\TFOWAS\TFOWMS\TABLET\packages\DotNetOpenAuth.OAuth.Core.4.0.3.12153\lib\net40-full</v>
      </c>
    </row>
    <row r="5393" spans="1:1" x14ac:dyDescent="0.4">
      <c r="A5393" t="str">
        <f>HYPERLINK("\\10.12.11.20\TFO.FAIT.Share\TFOWMS\TFOWAS\TFOWMS\TABLET\packages\DotNetOpenAuth.OpenId.Core.4.0.3.12153\lib")</f>
        <v>\\10.12.11.20\TFO.FAIT.Share\TFOWMS\TFOWAS\TFOWMS\TABLET\packages\DotNetOpenAuth.OpenId.Core.4.0.3.12153\lib</v>
      </c>
    </row>
    <row r="5394" spans="1:1" x14ac:dyDescent="0.4">
      <c r="A5394" t="str">
        <f>HYPERLINK("\\10.12.11.20\TFO.FAIT.Share\TFOWMS\TFOWAS\TFOWMS\TABLET\packages\DotNetOpenAuth.OpenId.Core.4.0.3.12153\lib\net40-full")</f>
        <v>\\10.12.11.20\TFO.FAIT.Share\TFOWMS\TFOWAS\TFOWMS\TABLET\packages\DotNetOpenAuth.OpenId.Core.4.0.3.12153\lib\net40-full</v>
      </c>
    </row>
    <row r="5395" spans="1:1" x14ac:dyDescent="0.4">
      <c r="A5395" t="str">
        <f>HYPERLINK("\\10.12.11.20\TFO.FAIT.Share\TFOWMS\TFOWAS\TFOWMS\TABLET\packages\DotNetOpenAuth.OpenId.RelyingParty.4.0.3.12153\lib")</f>
        <v>\\10.12.11.20\TFO.FAIT.Share\TFOWMS\TFOWAS\TFOWMS\TABLET\packages\DotNetOpenAuth.OpenId.RelyingParty.4.0.3.12153\lib</v>
      </c>
    </row>
    <row r="5396" spans="1:1" x14ac:dyDescent="0.4">
      <c r="A5396" t="str">
        <f>HYPERLINK("\\10.12.11.20\TFO.FAIT.Share\TFOWMS\TFOWAS\TFOWMS\TABLET\packages\DotNetOpenAuth.OpenId.RelyingParty.4.0.3.12153\lib\net40-full")</f>
        <v>\\10.12.11.20\TFO.FAIT.Share\TFOWMS\TFOWAS\TFOWMS\TABLET\packages\DotNetOpenAuth.OpenId.RelyingParty.4.0.3.12153\lib\net40-full</v>
      </c>
    </row>
    <row r="5397" spans="1:1" x14ac:dyDescent="0.4">
      <c r="A5397" t="str">
        <f>HYPERLINK("\\10.12.11.20\TFO.FAIT.Share\TFOWMS\TFOWAS\TFOWMS\TABLET\packages\EntityFramework.5.0.0\Content")</f>
        <v>\\10.12.11.20\TFO.FAIT.Share\TFOWMS\TFOWAS\TFOWMS\TABLET\packages\EntityFramework.5.0.0\Content</v>
      </c>
    </row>
    <row r="5398" spans="1:1" x14ac:dyDescent="0.4">
      <c r="A5398" t="str">
        <f>HYPERLINK("\\10.12.11.20\TFO.FAIT.Share\TFOWMS\TFOWAS\TFOWMS\TABLET\packages\EntityFramework.5.0.0\lib")</f>
        <v>\\10.12.11.20\TFO.FAIT.Share\TFOWMS\TFOWAS\TFOWMS\TABLET\packages\EntityFramework.5.0.0\lib</v>
      </c>
    </row>
    <row r="5399" spans="1:1" x14ac:dyDescent="0.4">
      <c r="A5399" t="str">
        <f>HYPERLINK("\\10.12.11.20\TFO.FAIT.Share\TFOWMS\TFOWAS\TFOWMS\TABLET\packages\EntityFramework.5.0.0\tools")</f>
        <v>\\10.12.11.20\TFO.FAIT.Share\TFOWMS\TFOWAS\TFOWMS\TABLET\packages\EntityFramework.5.0.0\tools</v>
      </c>
    </row>
    <row r="5400" spans="1:1" x14ac:dyDescent="0.4">
      <c r="A5400" t="str">
        <f>HYPERLINK("\\10.12.11.20\TFO.FAIT.Share\TFOWMS\TFOWAS\TFOWMS\TABLET\packages\EntityFramework.5.0.0\lib\net40")</f>
        <v>\\10.12.11.20\TFO.FAIT.Share\TFOWMS\TFOWAS\TFOWMS\TABLET\packages\EntityFramework.5.0.0\lib\net40</v>
      </c>
    </row>
    <row r="5401" spans="1:1" x14ac:dyDescent="0.4">
      <c r="A5401" t="str">
        <f>HYPERLINK("\\10.12.11.20\TFO.FAIT.Share\TFOWMS\TFOWAS\TFOWMS\TABLET\packages\EntityFramework.5.0.0\lib\net45")</f>
        <v>\\10.12.11.20\TFO.FAIT.Share\TFOWMS\TFOWAS\TFOWMS\TABLET\packages\EntityFramework.5.0.0\lib\net45</v>
      </c>
    </row>
    <row r="5402" spans="1:1" x14ac:dyDescent="0.4">
      <c r="A5402" t="str">
        <f>HYPERLINK("\\10.12.11.20\TFO.FAIT.Share\TFOWMS\TFOWAS\TFOWMS\TABLET\packages\EntityFramework.5.0.0\lib\net40\ko")</f>
        <v>\\10.12.11.20\TFO.FAIT.Share\TFOWMS\TFOWAS\TFOWMS\TABLET\packages\EntityFramework.5.0.0\lib\net40\ko</v>
      </c>
    </row>
    <row r="5403" spans="1:1" x14ac:dyDescent="0.4">
      <c r="A5403" t="str">
        <f>HYPERLINK("\\10.12.11.20\TFO.FAIT.Share\TFOWMS\TFOWAS\TFOWMS\TABLET\packages\EntityFramework.5.0.0\lib\net45\ko")</f>
        <v>\\10.12.11.20\TFO.FAIT.Share\TFOWMS\TFOWAS\TFOWMS\TABLET\packages\EntityFramework.5.0.0\lib\net45\ko</v>
      </c>
    </row>
    <row r="5404" spans="1:1" x14ac:dyDescent="0.4">
      <c r="A5404" t="str">
        <f>HYPERLINK("\\10.12.11.20\TFO.FAIT.Share\TFOWMS\TFOWAS\TFOWMS\TABLET\packages\EntityFramework.ko.5.0.0\lib")</f>
        <v>\\10.12.11.20\TFO.FAIT.Share\TFOWMS\TFOWAS\TFOWMS\TABLET\packages\EntityFramework.ko.5.0.0\lib</v>
      </c>
    </row>
    <row r="5405" spans="1:1" x14ac:dyDescent="0.4">
      <c r="A5405" t="str">
        <f>HYPERLINK("\\10.12.11.20\TFO.FAIT.Share\TFOWMS\TFOWAS\TFOWMS\TABLET\packages\EntityFramework.ko.5.0.0\lib\net40")</f>
        <v>\\10.12.11.20\TFO.FAIT.Share\TFOWMS\TFOWAS\TFOWMS\TABLET\packages\EntityFramework.ko.5.0.0\lib\net40</v>
      </c>
    </row>
    <row r="5406" spans="1:1" x14ac:dyDescent="0.4">
      <c r="A5406" t="str">
        <f>HYPERLINK("\\10.12.11.20\TFO.FAIT.Share\TFOWMS\TFOWAS\TFOWMS\TABLET\packages\EntityFramework.ko.5.0.0\lib\net45")</f>
        <v>\\10.12.11.20\TFO.FAIT.Share\TFOWMS\TFOWAS\TFOWMS\TABLET\packages\EntityFramework.ko.5.0.0\lib\net45</v>
      </c>
    </row>
    <row r="5407" spans="1:1" x14ac:dyDescent="0.4">
      <c r="A5407" t="str">
        <f>HYPERLINK("\\10.12.11.20\TFO.FAIT.Share\TFOWMS\TFOWAS\TFOWMS\TABLET\packages\EntityFramework.ko.5.0.0\lib\net40\ko")</f>
        <v>\\10.12.11.20\TFO.FAIT.Share\TFOWMS\TFOWAS\TFOWMS\TABLET\packages\EntityFramework.ko.5.0.0\lib\net40\ko</v>
      </c>
    </row>
    <row r="5408" spans="1:1" x14ac:dyDescent="0.4">
      <c r="A5408" t="str">
        <f>HYPERLINK("\\10.12.11.20\TFO.FAIT.Share\TFOWMS\TFOWAS\TFOWMS\TABLET\packages\EntityFramework.ko.5.0.0\lib\net45\ko")</f>
        <v>\\10.12.11.20\TFO.FAIT.Share\TFOWMS\TFOWAS\TFOWMS\TABLET\packages\EntityFramework.ko.5.0.0\lib\net45\ko</v>
      </c>
    </row>
    <row r="5409" spans="1:1" x14ac:dyDescent="0.4">
      <c r="A5409" t="str">
        <f>HYPERLINK("\\10.12.11.20\TFO.FAIT.Share\TFOWMS\TFOWAS\TFOWMS\TABLET\packages\jQuery.1.7.1.1\Content")</f>
        <v>\\10.12.11.20\TFO.FAIT.Share\TFOWMS\TFOWAS\TFOWMS\TABLET\packages\jQuery.1.7.1.1\Content</v>
      </c>
    </row>
    <row r="5410" spans="1:1" x14ac:dyDescent="0.4">
      <c r="A5410" t="str">
        <f>HYPERLINK("\\10.12.11.20\TFO.FAIT.Share\TFOWMS\TFOWAS\TFOWMS\TABLET\packages\jQuery.1.7.1.1\Tools")</f>
        <v>\\10.12.11.20\TFO.FAIT.Share\TFOWMS\TFOWAS\TFOWMS\TABLET\packages\jQuery.1.7.1.1\Tools</v>
      </c>
    </row>
    <row r="5411" spans="1:1" x14ac:dyDescent="0.4">
      <c r="A5411" t="str">
        <f>HYPERLINK("\\10.12.11.20\TFO.FAIT.Share\TFOWMS\TFOWAS\TFOWMS\TABLET\packages\jQuery.1.7.1.1\Content\Scripts")</f>
        <v>\\10.12.11.20\TFO.FAIT.Share\TFOWMS\TFOWAS\TFOWMS\TABLET\packages\jQuery.1.7.1.1\Content\Scripts</v>
      </c>
    </row>
    <row r="5412" spans="1:1" x14ac:dyDescent="0.4">
      <c r="A5412" t="str">
        <f>HYPERLINK("\\10.12.11.20\TFO.FAIT.Share\TFOWMS\TFOWAS\TFOWMS\TABLET\packages\jQuery.3.1.1\Content")</f>
        <v>\\10.12.11.20\TFO.FAIT.Share\TFOWMS\TFOWAS\TFOWMS\TABLET\packages\jQuery.3.1.1\Content</v>
      </c>
    </row>
    <row r="5413" spans="1:1" x14ac:dyDescent="0.4">
      <c r="A5413" t="str">
        <f>HYPERLINK("\\10.12.11.20\TFO.FAIT.Share\TFOWMS\TFOWAS\TFOWMS\TABLET\packages\jQuery.3.1.1\Tools")</f>
        <v>\\10.12.11.20\TFO.FAIT.Share\TFOWMS\TFOWAS\TFOWMS\TABLET\packages\jQuery.3.1.1\Tools</v>
      </c>
    </row>
    <row r="5414" spans="1:1" x14ac:dyDescent="0.4">
      <c r="A5414" t="str">
        <f>HYPERLINK("\\10.12.11.20\TFO.FAIT.Share\TFOWMS\TFOWAS\TFOWMS\TABLET\packages\jQuery.3.1.1\Content\Scripts")</f>
        <v>\\10.12.11.20\TFO.FAIT.Share\TFOWMS\TFOWAS\TFOWMS\TABLET\packages\jQuery.3.1.1\Content\Scripts</v>
      </c>
    </row>
    <row r="5415" spans="1:1" x14ac:dyDescent="0.4">
      <c r="A5415" t="str">
        <f>HYPERLINK("\\10.12.11.20\TFO.FAIT.Share\TFOWMS\TFOWAS\TFOWMS\TABLET\packages\jQuery.UI.Combined.1.8.20.1\Content")</f>
        <v>\\10.12.11.20\TFO.FAIT.Share\TFOWMS\TFOWAS\TFOWMS\TABLET\packages\jQuery.UI.Combined.1.8.20.1\Content</v>
      </c>
    </row>
    <row r="5416" spans="1:1" x14ac:dyDescent="0.4">
      <c r="A5416" t="str">
        <f>HYPERLINK("\\10.12.11.20\TFO.FAIT.Share\TFOWMS\TFOWAS\TFOWMS\TABLET\packages\jQuery.UI.Combined.1.8.20.1\Content\Content")</f>
        <v>\\10.12.11.20\TFO.FAIT.Share\TFOWMS\TFOWAS\TFOWMS\TABLET\packages\jQuery.UI.Combined.1.8.20.1\Content\Content</v>
      </c>
    </row>
    <row r="5417" spans="1:1" x14ac:dyDescent="0.4">
      <c r="A5417" t="str">
        <f>HYPERLINK("\\10.12.11.20\TFO.FAIT.Share\TFOWMS\TFOWAS\TFOWMS\TABLET\packages\jQuery.UI.Combined.1.8.20.1\Content\Scripts")</f>
        <v>\\10.12.11.20\TFO.FAIT.Share\TFOWMS\TFOWAS\TFOWMS\TABLET\packages\jQuery.UI.Combined.1.8.20.1\Content\Scripts</v>
      </c>
    </row>
    <row r="5418" spans="1:1" x14ac:dyDescent="0.4">
      <c r="A5418" t="str">
        <f>HYPERLINK("\\10.12.11.20\TFO.FAIT.Share\TFOWMS\TFOWAS\TFOWMS\TABLET\packages\jQuery.UI.Combined.1.8.20.1\Content\Content\themes")</f>
        <v>\\10.12.11.20\TFO.FAIT.Share\TFOWMS\TFOWAS\TFOWMS\TABLET\packages\jQuery.UI.Combined.1.8.20.1\Content\Content\themes</v>
      </c>
    </row>
    <row r="5419" spans="1:1" x14ac:dyDescent="0.4">
      <c r="A5419" t="str">
        <f>HYPERLINK("\\10.12.11.20\TFO.FAIT.Share\TFOWMS\TFOWAS\TFOWMS\TABLET\packages\jQuery.UI.Combined.1.8.20.1\Content\Content\themes\base")</f>
        <v>\\10.12.11.20\TFO.FAIT.Share\TFOWMS\TFOWAS\TFOWMS\TABLET\packages\jQuery.UI.Combined.1.8.20.1\Content\Content\themes\base</v>
      </c>
    </row>
    <row r="5420" spans="1:1" x14ac:dyDescent="0.4">
      <c r="A5420" t="str">
        <f>HYPERLINK("\\10.12.11.20\TFO.FAIT.Share\TFOWMS\TFOWAS\TFOWMS\TABLET\packages\jQuery.UI.Combined.1.8.20.1\Content\Content\themes\base\images")</f>
        <v>\\10.12.11.20\TFO.FAIT.Share\TFOWMS\TFOWAS\TFOWMS\TABLET\packages\jQuery.UI.Combined.1.8.20.1\Content\Content\themes\base\images</v>
      </c>
    </row>
    <row r="5421" spans="1:1" x14ac:dyDescent="0.4">
      <c r="A5421" t="str">
        <f>HYPERLINK("\\10.12.11.20\TFO.FAIT.Share\TFOWMS\TFOWAS\TFOWMS\TABLET\packages\jQuery.UI.Combined.1.8.20.1\Content\Content\themes\base\minified")</f>
        <v>\\10.12.11.20\TFO.FAIT.Share\TFOWMS\TFOWAS\TFOWMS\TABLET\packages\jQuery.UI.Combined.1.8.20.1\Content\Content\themes\base\minified</v>
      </c>
    </row>
    <row r="5422" spans="1:1" x14ac:dyDescent="0.4">
      <c r="A5422" t="str">
        <f>HYPERLINK("\\10.12.11.20\TFO.FAIT.Share\TFOWMS\TFOWAS\TFOWMS\TABLET\packages\jQuery.UI.Combined.1.8.20.1\Content\Content\themes\base\minified\images")</f>
        <v>\\10.12.11.20\TFO.FAIT.Share\TFOWMS\TFOWAS\TFOWMS\TABLET\packages\jQuery.UI.Combined.1.8.20.1\Content\Content\themes\base\minified\images</v>
      </c>
    </row>
    <row r="5423" spans="1:1" x14ac:dyDescent="0.4">
      <c r="A5423" t="str">
        <f>HYPERLINK("\\10.12.11.20\TFO.FAIT.Share\TFOWMS\TFOWAS\TFOWMS\TABLET\packages\jQuery.UI.Combined.1.8.24\Content")</f>
        <v>\\10.12.11.20\TFO.FAIT.Share\TFOWMS\TFOWAS\TFOWMS\TABLET\packages\jQuery.UI.Combined.1.8.24\Content</v>
      </c>
    </row>
    <row r="5424" spans="1:1" x14ac:dyDescent="0.4">
      <c r="A5424" t="str">
        <f>HYPERLINK("\\10.12.11.20\TFO.FAIT.Share\TFOWMS\TFOWAS\TFOWMS\TABLET\packages\jQuery.UI.Combined.1.8.24\Tools")</f>
        <v>\\10.12.11.20\TFO.FAIT.Share\TFOWMS\TFOWAS\TFOWMS\TABLET\packages\jQuery.UI.Combined.1.8.24\Tools</v>
      </c>
    </row>
    <row r="5425" spans="1:1" x14ac:dyDescent="0.4">
      <c r="A5425" t="str">
        <f>HYPERLINK("\\10.12.11.20\TFO.FAIT.Share\TFOWMS\TFOWAS\TFOWMS\TABLET\packages\jQuery.UI.Combined.1.8.24\Content\Content")</f>
        <v>\\10.12.11.20\TFO.FAIT.Share\TFOWMS\TFOWAS\TFOWMS\TABLET\packages\jQuery.UI.Combined.1.8.24\Content\Content</v>
      </c>
    </row>
    <row r="5426" spans="1:1" x14ac:dyDescent="0.4">
      <c r="A5426" t="str">
        <f>HYPERLINK("\\10.12.11.20\TFO.FAIT.Share\TFOWMS\TFOWAS\TFOWMS\TABLET\packages\jQuery.UI.Combined.1.8.24\Content\Scripts")</f>
        <v>\\10.12.11.20\TFO.FAIT.Share\TFOWMS\TFOWAS\TFOWMS\TABLET\packages\jQuery.UI.Combined.1.8.24\Content\Scripts</v>
      </c>
    </row>
    <row r="5427" spans="1:1" x14ac:dyDescent="0.4">
      <c r="A5427" t="str">
        <f>HYPERLINK("\\10.12.11.20\TFO.FAIT.Share\TFOWMS\TFOWAS\TFOWMS\TABLET\packages\jQuery.UI.Combined.1.8.24\Content\Content\themes")</f>
        <v>\\10.12.11.20\TFO.FAIT.Share\TFOWMS\TFOWAS\TFOWMS\TABLET\packages\jQuery.UI.Combined.1.8.24\Content\Content\themes</v>
      </c>
    </row>
    <row r="5428" spans="1:1" x14ac:dyDescent="0.4">
      <c r="A5428" t="str">
        <f>HYPERLINK("\\10.12.11.20\TFO.FAIT.Share\TFOWMS\TFOWAS\TFOWMS\TABLET\packages\jQuery.UI.Combined.1.8.24\Content\Content\themes\base")</f>
        <v>\\10.12.11.20\TFO.FAIT.Share\TFOWMS\TFOWAS\TFOWMS\TABLET\packages\jQuery.UI.Combined.1.8.24\Content\Content\themes\base</v>
      </c>
    </row>
    <row r="5429" spans="1:1" x14ac:dyDescent="0.4">
      <c r="A5429" t="str">
        <f>HYPERLINK("\\10.12.11.20\TFO.FAIT.Share\TFOWMS\TFOWAS\TFOWMS\TABLET\packages\jQuery.UI.Combined.1.8.24\Content\Content\themes\base\images")</f>
        <v>\\10.12.11.20\TFO.FAIT.Share\TFOWMS\TFOWAS\TFOWMS\TABLET\packages\jQuery.UI.Combined.1.8.24\Content\Content\themes\base\images</v>
      </c>
    </row>
    <row r="5430" spans="1:1" x14ac:dyDescent="0.4">
      <c r="A5430" t="str">
        <f>HYPERLINK("\\10.12.11.20\TFO.FAIT.Share\TFOWMS\TFOWAS\TFOWMS\TABLET\packages\jQuery.UI.Combined.1.8.24\Content\Content\themes\base\minified")</f>
        <v>\\10.12.11.20\TFO.FAIT.Share\TFOWMS\TFOWAS\TFOWMS\TABLET\packages\jQuery.UI.Combined.1.8.24\Content\Content\themes\base\minified</v>
      </c>
    </row>
    <row r="5431" spans="1:1" x14ac:dyDescent="0.4">
      <c r="A5431" t="str">
        <f>HYPERLINK("\\10.12.11.20\TFO.FAIT.Share\TFOWMS\TFOWAS\TFOWMS\TABLET\packages\jQuery.UI.Combined.1.8.24\Content\Content\themes\base\minified\images")</f>
        <v>\\10.12.11.20\TFO.FAIT.Share\TFOWMS\TFOWAS\TFOWMS\TABLET\packages\jQuery.UI.Combined.1.8.24\Content\Content\themes\base\minified\images</v>
      </c>
    </row>
    <row r="5432" spans="1:1" x14ac:dyDescent="0.4">
      <c r="A5432" t="str">
        <f>HYPERLINK("\\10.12.11.20\TFO.FAIT.Share\TFOWMS\TFOWAS\TFOWMS\TABLET\packages\jQuery.Validation.1.10.0\Content")</f>
        <v>\\10.12.11.20\TFO.FAIT.Share\TFOWMS\TFOWAS\TFOWMS\TABLET\packages\jQuery.Validation.1.10.0\Content</v>
      </c>
    </row>
    <row r="5433" spans="1:1" x14ac:dyDescent="0.4">
      <c r="A5433" t="str">
        <f>HYPERLINK("\\10.12.11.20\TFO.FAIT.Share\TFOWMS\TFOWAS\TFOWMS\TABLET\packages\jQuery.Validation.1.10.0\Content\Scripts")</f>
        <v>\\10.12.11.20\TFO.FAIT.Share\TFOWMS\TFOWAS\TFOWMS\TABLET\packages\jQuery.Validation.1.10.0\Content\Scripts</v>
      </c>
    </row>
    <row r="5434" spans="1:1" x14ac:dyDescent="0.4">
      <c r="A5434" t="str">
        <f>HYPERLINK("\\10.12.11.20\TFO.FAIT.Share\TFOWMS\TFOWAS\TFOWMS\TABLET\packages\jQuery.Validation.1.9.0.1\Content")</f>
        <v>\\10.12.11.20\TFO.FAIT.Share\TFOWMS\TFOWAS\TFOWMS\TABLET\packages\jQuery.Validation.1.9.0.1\Content</v>
      </c>
    </row>
    <row r="5435" spans="1:1" x14ac:dyDescent="0.4">
      <c r="A5435" t="str">
        <f>HYPERLINK("\\10.12.11.20\TFO.FAIT.Share\TFOWMS\TFOWAS\TFOWMS\TABLET\packages\jQuery.Validation.1.9.0.1\Content\Scripts")</f>
        <v>\\10.12.11.20\TFO.FAIT.Share\TFOWMS\TFOWAS\TFOWMS\TABLET\packages\jQuery.Validation.1.9.0.1\Content\Scripts</v>
      </c>
    </row>
    <row r="5436" spans="1:1" x14ac:dyDescent="0.4">
      <c r="A5436" t="str">
        <f>HYPERLINK("\\10.12.11.20\TFO.FAIT.Share\TFOWMS\TFOWAS\TFOWMS\TABLET\packages\knockoutjs.2.1.0\Content")</f>
        <v>\\10.12.11.20\TFO.FAIT.Share\TFOWMS\TFOWAS\TFOWMS\TABLET\packages\knockoutjs.2.1.0\Content</v>
      </c>
    </row>
    <row r="5437" spans="1:1" x14ac:dyDescent="0.4">
      <c r="A5437" t="str">
        <f>HYPERLINK("\\10.12.11.20\TFO.FAIT.Share\TFOWMS\TFOWAS\TFOWMS\TABLET\packages\knockoutjs.2.1.0\Content\Scripts")</f>
        <v>\\10.12.11.20\TFO.FAIT.Share\TFOWMS\TFOWAS\TFOWMS\TABLET\packages\knockoutjs.2.1.0\Content\Scripts</v>
      </c>
    </row>
    <row r="5438" spans="1:1" x14ac:dyDescent="0.4">
      <c r="A5438" t="str">
        <f>HYPERLINK("\\10.12.11.20\TFO.FAIT.Share\TFOWMS\TFOWAS\TFOWMS\TABLET\packages\knockoutjs.2.2.0\Content")</f>
        <v>\\10.12.11.20\TFO.FAIT.Share\TFOWMS\TFOWAS\TFOWMS\TABLET\packages\knockoutjs.2.2.0\Content</v>
      </c>
    </row>
    <row r="5439" spans="1:1" x14ac:dyDescent="0.4">
      <c r="A5439" t="str">
        <f>HYPERLINK("\\10.12.11.20\TFO.FAIT.Share\TFOWMS\TFOWAS\TFOWMS\TABLET\packages\knockoutjs.2.2.0\Content\Scripts")</f>
        <v>\\10.12.11.20\TFO.FAIT.Share\TFOWMS\TFOWAS\TFOWMS\TABLET\packages\knockoutjs.2.2.0\Content\Scripts</v>
      </c>
    </row>
    <row r="5440" spans="1:1" x14ac:dyDescent="0.4">
      <c r="A5440" t="str">
        <f>HYPERLINK("\\10.12.11.20\TFO.FAIT.Share\TFOWMS\TFOWAS\TFOWMS\TABLET\packages\Microsoft.AspNet.Mvc.4.0.20710.0\lib")</f>
        <v>\\10.12.11.20\TFO.FAIT.Share\TFOWMS\TFOWAS\TFOWMS\TABLET\packages\Microsoft.AspNet.Mvc.4.0.20710.0\lib</v>
      </c>
    </row>
    <row r="5441" spans="1:1" x14ac:dyDescent="0.4">
      <c r="A5441" t="str">
        <f>HYPERLINK("\\10.12.11.20\TFO.FAIT.Share\TFOWMS\TFOWAS\TFOWMS\TABLET\packages\Microsoft.AspNet.Mvc.4.0.20710.0\lib\net40")</f>
        <v>\\10.12.11.20\TFO.FAIT.Share\TFOWMS\TFOWAS\TFOWMS\TABLET\packages\Microsoft.AspNet.Mvc.4.0.20710.0\lib\net40</v>
      </c>
    </row>
    <row r="5442" spans="1:1" x14ac:dyDescent="0.4">
      <c r="A5442" t="str">
        <f>HYPERLINK("\\10.12.11.20\TFO.FAIT.Share\TFOWMS\TFOWAS\TFOWMS\TABLET\packages\Microsoft.AspNet.Mvc.4.0.20710.0\lib\net40\ko")</f>
        <v>\\10.12.11.20\TFO.FAIT.Share\TFOWMS\TFOWAS\TFOWMS\TABLET\packages\Microsoft.AspNet.Mvc.4.0.20710.0\lib\net40\ko</v>
      </c>
    </row>
    <row r="5443" spans="1:1" x14ac:dyDescent="0.4">
      <c r="A5443" t="str">
        <f>HYPERLINK("\\10.12.11.20\TFO.FAIT.Share\TFOWMS\TFOWAS\TFOWMS\TABLET\packages\Microsoft.AspNet.Mvc.FixedDisplayModes.1.0.0\lib")</f>
        <v>\\10.12.11.20\TFO.FAIT.Share\TFOWMS\TFOWAS\TFOWMS\TABLET\packages\Microsoft.AspNet.Mvc.FixedDisplayModes.1.0.0\lib</v>
      </c>
    </row>
    <row r="5444" spans="1:1" x14ac:dyDescent="0.4">
      <c r="A5444" t="str">
        <f>HYPERLINK("\\10.12.11.20\TFO.FAIT.Share\TFOWMS\TFOWAS\TFOWMS\TABLET\packages\Microsoft.AspNet.Mvc.FixedDisplayModes.1.0.0\lib\net40")</f>
        <v>\\10.12.11.20\TFO.FAIT.Share\TFOWMS\TFOWAS\TFOWMS\TABLET\packages\Microsoft.AspNet.Mvc.FixedDisplayModes.1.0.0\lib\net40</v>
      </c>
    </row>
    <row r="5445" spans="1:1" x14ac:dyDescent="0.4">
      <c r="A5445" t="str">
        <f>HYPERLINK("\\10.12.11.20\TFO.FAIT.Share\TFOWMS\TFOWAS\TFOWMS\TABLET\packages\Microsoft.AspNet.Mvc.ko.4.0.20710.0\lib")</f>
        <v>\\10.12.11.20\TFO.FAIT.Share\TFOWMS\TFOWAS\TFOWMS\TABLET\packages\Microsoft.AspNet.Mvc.ko.4.0.20710.0\lib</v>
      </c>
    </row>
    <row r="5446" spans="1:1" x14ac:dyDescent="0.4">
      <c r="A5446" t="str">
        <f>HYPERLINK("\\10.12.11.20\TFO.FAIT.Share\TFOWMS\TFOWAS\TFOWMS\TABLET\packages\Microsoft.AspNet.Mvc.ko.4.0.20710.0\lib\net40")</f>
        <v>\\10.12.11.20\TFO.FAIT.Share\TFOWMS\TFOWAS\TFOWMS\TABLET\packages\Microsoft.AspNet.Mvc.ko.4.0.20710.0\lib\net40</v>
      </c>
    </row>
    <row r="5447" spans="1:1" x14ac:dyDescent="0.4">
      <c r="A5447" t="str">
        <f>HYPERLINK("\\10.12.11.20\TFO.FAIT.Share\TFOWMS\TFOWAS\TFOWMS\TABLET\packages\Microsoft.AspNet.Mvc.ko.4.0.20710.0\lib\net40\ko")</f>
        <v>\\10.12.11.20\TFO.FAIT.Share\TFOWMS\TFOWAS\TFOWMS\TABLET\packages\Microsoft.AspNet.Mvc.ko.4.0.20710.0\lib\net40\ko</v>
      </c>
    </row>
    <row r="5448" spans="1:1" x14ac:dyDescent="0.4">
      <c r="A5448" t="str">
        <f>HYPERLINK("\\10.12.11.20\TFO.FAIT.Share\TFOWMS\TFOWAS\TFOWMS\TABLET\packages\Microsoft.AspNet.Providers.Core.1.2\lib")</f>
        <v>\\10.12.11.20\TFO.FAIT.Share\TFOWMS\TFOWAS\TFOWMS\TABLET\packages\Microsoft.AspNet.Providers.Core.1.2\lib</v>
      </c>
    </row>
    <row r="5449" spans="1:1" x14ac:dyDescent="0.4">
      <c r="A5449" t="str">
        <f>HYPERLINK("\\10.12.11.20\TFO.FAIT.Share\TFOWMS\TFOWAS\TFOWMS\TABLET\packages\Microsoft.AspNet.Providers.Core.1.2\lib\net40")</f>
        <v>\\10.12.11.20\TFO.FAIT.Share\TFOWMS\TFOWAS\TFOWMS\TABLET\packages\Microsoft.AspNet.Providers.Core.1.2\lib\net40</v>
      </c>
    </row>
    <row r="5450" spans="1:1" x14ac:dyDescent="0.4">
      <c r="A5450" t="str">
        <f>HYPERLINK("\\10.12.11.20\TFO.FAIT.Share\TFOWMS\TFOWAS\TFOWMS\TABLET\packages\Microsoft.AspNet.Providers.Core.1.2\lib\net40\ko")</f>
        <v>\\10.12.11.20\TFO.FAIT.Share\TFOWMS\TFOWAS\TFOWMS\TABLET\packages\Microsoft.AspNet.Providers.Core.1.2\lib\net40\ko</v>
      </c>
    </row>
    <row r="5451" spans="1:1" x14ac:dyDescent="0.4">
      <c r="A5451" t="str">
        <f>HYPERLINK("\\10.12.11.20\TFO.FAIT.Share\TFOWMS\TFOWAS\TFOWMS\TABLET\packages\Microsoft.AspNet.Providers.Core.ko.1.2\lib")</f>
        <v>\\10.12.11.20\TFO.FAIT.Share\TFOWMS\TFOWAS\TFOWMS\TABLET\packages\Microsoft.AspNet.Providers.Core.ko.1.2\lib</v>
      </c>
    </row>
    <row r="5452" spans="1:1" x14ac:dyDescent="0.4">
      <c r="A5452" t="str">
        <f>HYPERLINK("\\10.12.11.20\TFO.FAIT.Share\TFOWMS\TFOWAS\TFOWMS\TABLET\packages\Microsoft.AspNet.Providers.Core.ko.1.2\lib\net40")</f>
        <v>\\10.12.11.20\TFO.FAIT.Share\TFOWMS\TFOWAS\TFOWMS\TABLET\packages\Microsoft.AspNet.Providers.Core.ko.1.2\lib\net40</v>
      </c>
    </row>
    <row r="5453" spans="1:1" x14ac:dyDescent="0.4">
      <c r="A5453" t="str">
        <f>HYPERLINK("\\10.12.11.20\TFO.FAIT.Share\TFOWMS\TFOWAS\TFOWMS\TABLET\packages\Microsoft.AspNet.Providers.Core.ko.1.2\lib\net40\ko")</f>
        <v>\\10.12.11.20\TFO.FAIT.Share\TFOWMS\TFOWAS\TFOWMS\TABLET\packages\Microsoft.AspNet.Providers.Core.ko.1.2\lib\net40\ko</v>
      </c>
    </row>
    <row r="5454" spans="1:1" x14ac:dyDescent="0.4">
      <c r="A5454" t="str">
        <f>HYPERLINK("\\10.12.11.20\TFO.FAIT.Share\TFOWMS\TFOWAS\TFOWMS\TABLET\packages\Microsoft.AspNet.Providers.LocalDB.1.1\content")</f>
        <v>\\10.12.11.20\TFO.FAIT.Share\TFOWMS\TFOWAS\TFOWMS\TABLET\packages\Microsoft.AspNet.Providers.LocalDB.1.1\content</v>
      </c>
    </row>
    <row r="5455" spans="1:1" x14ac:dyDescent="0.4">
      <c r="A5455" t="str">
        <f>HYPERLINK("\\10.12.11.20\TFO.FAIT.Share\TFOWMS\TFOWAS\TFOWMS\TABLET\packages\Microsoft.AspNet.Providers.LocalDB.1.1\tools")</f>
        <v>\\10.12.11.20\TFO.FAIT.Share\TFOWMS\TFOWAS\TFOWMS\TABLET\packages\Microsoft.AspNet.Providers.LocalDB.1.1\tools</v>
      </c>
    </row>
    <row r="5456" spans="1:1" x14ac:dyDescent="0.4">
      <c r="A5456" t="str">
        <f>HYPERLINK("\\10.12.11.20\TFO.FAIT.Share\TFOWMS\TFOWAS\TFOWMS\TABLET\packages\Microsoft.AspNet.Razor.2.0.20710.0\lib")</f>
        <v>\\10.12.11.20\TFO.FAIT.Share\TFOWMS\TFOWAS\TFOWMS\TABLET\packages\Microsoft.AspNet.Razor.2.0.20710.0\lib</v>
      </c>
    </row>
    <row r="5457" spans="1:1" x14ac:dyDescent="0.4">
      <c r="A5457" t="str">
        <f>HYPERLINK("\\10.12.11.20\TFO.FAIT.Share\TFOWMS\TFOWAS\TFOWMS\TABLET\packages\Microsoft.AspNet.Razor.2.0.20710.0\lib\net40")</f>
        <v>\\10.12.11.20\TFO.FAIT.Share\TFOWMS\TFOWAS\TFOWMS\TABLET\packages\Microsoft.AspNet.Razor.2.0.20710.0\lib\net40</v>
      </c>
    </row>
    <row r="5458" spans="1:1" x14ac:dyDescent="0.4">
      <c r="A5458" t="str">
        <f>HYPERLINK("\\10.12.11.20\TFO.FAIT.Share\TFOWMS\TFOWAS\TFOWMS\TABLET\packages\Microsoft.AspNet.Razor.2.0.20710.0\lib\net40\ko")</f>
        <v>\\10.12.11.20\TFO.FAIT.Share\TFOWMS\TFOWAS\TFOWMS\TABLET\packages\Microsoft.AspNet.Razor.2.0.20710.0\lib\net40\ko</v>
      </c>
    </row>
    <row r="5459" spans="1:1" x14ac:dyDescent="0.4">
      <c r="A5459" t="str">
        <f>HYPERLINK("\\10.12.11.20\TFO.FAIT.Share\TFOWMS\TFOWAS\TFOWMS\TABLET\packages\Microsoft.AspNet.Razor.2.0.20715.0\lib")</f>
        <v>\\10.12.11.20\TFO.FAIT.Share\TFOWMS\TFOWAS\TFOWMS\TABLET\packages\Microsoft.AspNet.Razor.2.0.20715.0\lib</v>
      </c>
    </row>
    <row r="5460" spans="1:1" x14ac:dyDescent="0.4">
      <c r="A5460" t="str">
        <f>HYPERLINK("\\10.12.11.20\TFO.FAIT.Share\TFOWMS\TFOWAS\TFOWMS\TABLET\packages\Microsoft.AspNet.Razor.2.0.20715.0\lib\net40")</f>
        <v>\\10.12.11.20\TFO.FAIT.Share\TFOWMS\TFOWAS\TFOWMS\TABLET\packages\Microsoft.AspNet.Razor.2.0.20715.0\lib\net40</v>
      </c>
    </row>
    <row r="5461" spans="1:1" x14ac:dyDescent="0.4">
      <c r="A5461" t="str">
        <f>HYPERLINK("\\10.12.11.20\TFO.FAIT.Share\TFOWMS\TFOWAS\TFOWMS\TABLET\packages\Microsoft.AspNet.Razor.2.0.20715.0\lib\net40\ko")</f>
        <v>\\10.12.11.20\TFO.FAIT.Share\TFOWMS\TFOWAS\TFOWMS\TABLET\packages\Microsoft.AspNet.Razor.2.0.20715.0\lib\net40\ko</v>
      </c>
    </row>
    <row r="5462" spans="1:1" x14ac:dyDescent="0.4">
      <c r="A5462" t="str">
        <f>HYPERLINK("\\10.12.11.20\TFO.FAIT.Share\TFOWMS\TFOWAS\TFOWMS\TABLET\packages\Microsoft.AspNet.Razor.ko.2.0.20710.0\lib")</f>
        <v>\\10.12.11.20\TFO.FAIT.Share\TFOWMS\TFOWAS\TFOWMS\TABLET\packages\Microsoft.AspNet.Razor.ko.2.0.20710.0\lib</v>
      </c>
    </row>
    <row r="5463" spans="1:1" x14ac:dyDescent="0.4">
      <c r="A5463" t="str">
        <f>HYPERLINK("\\10.12.11.20\TFO.FAIT.Share\TFOWMS\TFOWAS\TFOWMS\TABLET\packages\Microsoft.AspNet.Razor.ko.2.0.20710.0\lib\net40")</f>
        <v>\\10.12.11.20\TFO.FAIT.Share\TFOWMS\TFOWAS\TFOWMS\TABLET\packages\Microsoft.AspNet.Razor.ko.2.0.20710.0\lib\net40</v>
      </c>
    </row>
    <row r="5464" spans="1:1" x14ac:dyDescent="0.4">
      <c r="A5464" t="str">
        <f>HYPERLINK("\\10.12.11.20\TFO.FAIT.Share\TFOWMS\TFOWAS\TFOWMS\TABLET\packages\Microsoft.AspNet.Razor.ko.2.0.20710.0\lib\net40\ko")</f>
        <v>\\10.12.11.20\TFO.FAIT.Share\TFOWMS\TFOWAS\TFOWMS\TABLET\packages\Microsoft.AspNet.Razor.ko.2.0.20710.0\lib\net40\ko</v>
      </c>
    </row>
    <row r="5465" spans="1:1" x14ac:dyDescent="0.4">
      <c r="A5465" t="str">
        <f>HYPERLINK("\\10.12.11.20\TFO.FAIT.Share\TFOWMS\TFOWAS\TFOWMS\TABLET\packages\Microsoft.AspNet.Razor.ko.2.0.20715.0\lib")</f>
        <v>\\10.12.11.20\TFO.FAIT.Share\TFOWMS\TFOWAS\TFOWMS\TABLET\packages\Microsoft.AspNet.Razor.ko.2.0.20715.0\lib</v>
      </c>
    </row>
    <row r="5466" spans="1:1" x14ac:dyDescent="0.4">
      <c r="A5466" t="str">
        <f>HYPERLINK("\\10.12.11.20\TFO.FAIT.Share\TFOWMS\TFOWAS\TFOWMS\TABLET\packages\Microsoft.AspNet.Razor.ko.2.0.20715.0\lib\net40")</f>
        <v>\\10.12.11.20\TFO.FAIT.Share\TFOWMS\TFOWAS\TFOWMS\TABLET\packages\Microsoft.AspNet.Razor.ko.2.0.20715.0\lib\net40</v>
      </c>
    </row>
    <row r="5467" spans="1:1" x14ac:dyDescent="0.4">
      <c r="A5467" t="str">
        <f>HYPERLINK("\\10.12.11.20\TFO.FAIT.Share\TFOWMS\TFOWAS\TFOWMS\TABLET\packages\Microsoft.AspNet.Razor.ko.2.0.20715.0\lib\net40\ko")</f>
        <v>\\10.12.11.20\TFO.FAIT.Share\TFOWMS\TFOWAS\TFOWMS\TABLET\packages\Microsoft.AspNet.Razor.ko.2.0.20715.0\lib\net40\ko</v>
      </c>
    </row>
    <row r="5468" spans="1:1" x14ac:dyDescent="0.4">
      <c r="A5468" t="str">
        <f>HYPERLINK("\\10.12.11.20\TFO.FAIT.Share\TFOWMS\TFOWAS\TFOWMS\TABLET\packages\Microsoft.AspNet.Web.Optimization.1.0.0\lib")</f>
        <v>\\10.12.11.20\TFO.FAIT.Share\TFOWMS\TFOWAS\TFOWMS\TABLET\packages\Microsoft.AspNet.Web.Optimization.1.0.0\lib</v>
      </c>
    </row>
    <row r="5469" spans="1:1" x14ac:dyDescent="0.4">
      <c r="A5469" t="str">
        <f>HYPERLINK("\\10.12.11.20\TFO.FAIT.Share\TFOWMS\TFOWAS\TFOWMS\TABLET\packages\Microsoft.AspNet.Web.Optimization.1.0.0\lib\net40")</f>
        <v>\\10.12.11.20\TFO.FAIT.Share\TFOWMS\TFOWAS\TFOWMS\TABLET\packages\Microsoft.AspNet.Web.Optimization.1.0.0\lib\net40</v>
      </c>
    </row>
    <row r="5470" spans="1:1" x14ac:dyDescent="0.4">
      <c r="A5470" t="str">
        <f>HYPERLINK("\\10.12.11.20\TFO.FAIT.Share\TFOWMS\TFOWAS\TFOWMS\TABLET\packages\Microsoft.AspNet.Web.Optimization.1.0.0\lib\net40\ko")</f>
        <v>\\10.12.11.20\TFO.FAIT.Share\TFOWMS\TFOWAS\TFOWMS\TABLET\packages\Microsoft.AspNet.Web.Optimization.1.0.0\lib\net40\ko</v>
      </c>
    </row>
    <row r="5471" spans="1:1" x14ac:dyDescent="0.4">
      <c r="A5471" t="str">
        <f>HYPERLINK("\\10.12.11.20\TFO.FAIT.Share\TFOWMS\TFOWAS\TFOWMS\TABLET\packages\Microsoft.AspNet.Web.Optimization.ko.1.0.0\lib")</f>
        <v>\\10.12.11.20\TFO.FAIT.Share\TFOWMS\TFOWAS\TFOWMS\TABLET\packages\Microsoft.AspNet.Web.Optimization.ko.1.0.0\lib</v>
      </c>
    </row>
    <row r="5472" spans="1:1" x14ac:dyDescent="0.4">
      <c r="A5472" t="str">
        <f>HYPERLINK("\\10.12.11.20\TFO.FAIT.Share\TFOWMS\TFOWAS\TFOWMS\TABLET\packages\Microsoft.AspNet.Web.Optimization.ko.1.0.0\lib\net40")</f>
        <v>\\10.12.11.20\TFO.FAIT.Share\TFOWMS\TFOWAS\TFOWMS\TABLET\packages\Microsoft.AspNet.Web.Optimization.ko.1.0.0\lib\net40</v>
      </c>
    </row>
    <row r="5473" spans="1:1" x14ac:dyDescent="0.4">
      <c r="A5473" t="str">
        <f>HYPERLINK("\\10.12.11.20\TFO.FAIT.Share\TFOWMS\TFOWAS\TFOWMS\TABLET\packages\Microsoft.AspNet.Web.Optimization.ko.1.0.0\lib\net40\ko")</f>
        <v>\\10.12.11.20\TFO.FAIT.Share\TFOWMS\TFOWAS\TFOWMS\TABLET\packages\Microsoft.AspNet.Web.Optimization.ko.1.0.0\lib\net40\ko</v>
      </c>
    </row>
    <row r="5474" spans="1:1" x14ac:dyDescent="0.4">
      <c r="A5474" t="str">
        <f>HYPERLINK("\\10.12.11.20\TFO.FAIT.Share\TFOWMS\TFOWAS\TFOWMS\TABLET\packages\Microsoft.AspNet.WebApi.Client.4.0.20710.0\lib")</f>
        <v>\\10.12.11.20\TFO.FAIT.Share\TFOWMS\TFOWAS\TFOWMS\TABLET\packages\Microsoft.AspNet.WebApi.Client.4.0.20710.0\lib</v>
      </c>
    </row>
    <row r="5475" spans="1:1" x14ac:dyDescent="0.4">
      <c r="A5475" t="str">
        <f>HYPERLINK("\\10.12.11.20\TFO.FAIT.Share\TFOWMS\TFOWAS\TFOWMS\TABLET\packages\Microsoft.AspNet.WebApi.Client.4.0.20710.0\lib\net40")</f>
        <v>\\10.12.11.20\TFO.FAIT.Share\TFOWMS\TFOWAS\TFOWMS\TABLET\packages\Microsoft.AspNet.WebApi.Client.4.0.20710.0\lib\net40</v>
      </c>
    </row>
    <row r="5476" spans="1:1" x14ac:dyDescent="0.4">
      <c r="A5476" t="str">
        <f>HYPERLINK("\\10.12.11.20\TFO.FAIT.Share\TFOWMS\TFOWAS\TFOWMS\TABLET\packages\Microsoft.AspNet.WebApi.Client.4.0.20710.0\lib\net40\ko")</f>
        <v>\\10.12.11.20\TFO.FAIT.Share\TFOWMS\TFOWAS\TFOWMS\TABLET\packages\Microsoft.AspNet.WebApi.Client.4.0.20710.0\lib\net40\ko</v>
      </c>
    </row>
    <row r="5477" spans="1:1" x14ac:dyDescent="0.4">
      <c r="A5477" t="str">
        <f>HYPERLINK("\\10.12.11.20\TFO.FAIT.Share\TFOWMS\TFOWAS\TFOWMS\TABLET\packages\Microsoft.AspNet.WebApi.Client.ko.4.0.20710.0\lib")</f>
        <v>\\10.12.11.20\TFO.FAIT.Share\TFOWMS\TFOWAS\TFOWMS\TABLET\packages\Microsoft.AspNet.WebApi.Client.ko.4.0.20710.0\lib</v>
      </c>
    </row>
    <row r="5478" spans="1:1" x14ac:dyDescent="0.4">
      <c r="A5478" t="str">
        <f>HYPERLINK("\\10.12.11.20\TFO.FAIT.Share\TFOWMS\TFOWAS\TFOWMS\TABLET\packages\Microsoft.AspNet.WebApi.Client.ko.4.0.20710.0\lib\net40")</f>
        <v>\\10.12.11.20\TFO.FAIT.Share\TFOWMS\TFOWAS\TFOWMS\TABLET\packages\Microsoft.AspNet.WebApi.Client.ko.4.0.20710.0\lib\net40</v>
      </c>
    </row>
    <row r="5479" spans="1:1" x14ac:dyDescent="0.4">
      <c r="A5479" t="str">
        <f>HYPERLINK("\\10.12.11.20\TFO.FAIT.Share\TFOWMS\TFOWAS\TFOWMS\TABLET\packages\Microsoft.AspNet.WebApi.Client.ko.4.0.20710.0\lib\net40\ko")</f>
        <v>\\10.12.11.20\TFO.FAIT.Share\TFOWMS\TFOWAS\TFOWMS\TABLET\packages\Microsoft.AspNet.WebApi.Client.ko.4.0.20710.0\lib\net40\ko</v>
      </c>
    </row>
    <row r="5480" spans="1:1" x14ac:dyDescent="0.4">
      <c r="A5480" t="str">
        <f>HYPERLINK("\\10.12.11.20\TFO.FAIT.Share\TFOWMS\TFOWAS\TFOWMS\TABLET\packages\Microsoft.AspNet.WebApi.Core.4.0.20710.0\content")</f>
        <v>\\10.12.11.20\TFO.FAIT.Share\TFOWMS\TFOWAS\TFOWMS\TABLET\packages\Microsoft.AspNet.WebApi.Core.4.0.20710.0\content</v>
      </c>
    </row>
    <row r="5481" spans="1:1" x14ac:dyDescent="0.4">
      <c r="A5481" t="str">
        <f>HYPERLINK("\\10.12.11.20\TFO.FAIT.Share\TFOWMS\TFOWAS\TFOWMS\TABLET\packages\Microsoft.AspNet.WebApi.Core.4.0.20710.0\lib")</f>
        <v>\\10.12.11.20\TFO.FAIT.Share\TFOWMS\TFOWAS\TFOWMS\TABLET\packages\Microsoft.AspNet.WebApi.Core.4.0.20710.0\lib</v>
      </c>
    </row>
    <row r="5482" spans="1:1" x14ac:dyDescent="0.4">
      <c r="A5482" t="str">
        <f>HYPERLINK("\\10.12.11.20\TFO.FAIT.Share\TFOWMS\TFOWAS\TFOWMS\TABLET\packages\Microsoft.AspNet.WebApi.Core.4.0.20710.0\lib\net40")</f>
        <v>\\10.12.11.20\TFO.FAIT.Share\TFOWMS\TFOWAS\TFOWMS\TABLET\packages\Microsoft.AspNet.WebApi.Core.4.0.20710.0\lib\net40</v>
      </c>
    </row>
    <row r="5483" spans="1:1" x14ac:dyDescent="0.4">
      <c r="A5483" t="str">
        <f>HYPERLINK("\\10.12.11.20\TFO.FAIT.Share\TFOWMS\TFOWAS\TFOWMS\TABLET\packages\Microsoft.AspNet.WebApi.Core.4.0.20710.0\lib\net40\ko")</f>
        <v>\\10.12.11.20\TFO.FAIT.Share\TFOWMS\TFOWAS\TFOWMS\TABLET\packages\Microsoft.AspNet.WebApi.Core.4.0.20710.0\lib\net40\ko</v>
      </c>
    </row>
    <row r="5484" spans="1:1" x14ac:dyDescent="0.4">
      <c r="A5484" t="str">
        <f>HYPERLINK("\\10.12.11.20\TFO.FAIT.Share\TFOWMS\TFOWAS\TFOWMS\TABLET\packages\Microsoft.AspNet.WebApi.Core.ko.4.0.20710.0\lib")</f>
        <v>\\10.12.11.20\TFO.FAIT.Share\TFOWMS\TFOWAS\TFOWMS\TABLET\packages\Microsoft.AspNet.WebApi.Core.ko.4.0.20710.0\lib</v>
      </c>
    </row>
    <row r="5485" spans="1:1" x14ac:dyDescent="0.4">
      <c r="A5485" t="str">
        <f>HYPERLINK("\\10.12.11.20\TFO.FAIT.Share\TFOWMS\TFOWAS\TFOWMS\TABLET\packages\Microsoft.AspNet.WebApi.Core.ko.4.0.20710.0\lib\net40")</f>
        <v>\\10.12.11.20\TFO.FAIT.Share\TFOWMS\TFOWAS\TFOWMS\TABLET\packages\Microsoft.AspNet.WebApi.Core.ko.4.0.20710.0\lib\net40</v>
      </c>
    </row>
    <row r="5486" spans="1:1" x14ac:dyDescent="0.4">
      <c r="A5486" t="str">
        <f>HYPERLINK("\\10.12.11.20\TFO.FAIT.Share\TFOWMS\TFOWAS\TFOWMS\TABLET\packages\Microsoft.AspNet.WebApi.Core.ko.4.0.20710.0\lib\net40\ko")</f>
        <v>\\10.12.11.20\TFO.FAIT.Share\TFOWMS\TFOWAS\TFOWMS\TABLET\packages\Microsoft.AspNet.WebApi.Core.ko.4.0.20710.0\lib\net40\ko</v>
      </c>
    </row>
    <row r="5487" spans="1:1" x14ac:dyDescent="0.4">
      <c r="A5487" t="str">
        <f>HYPERLINK("\\10.12.11.20\TFO.FAIT.Share\TFOWMS\TFOWAS\TFOWMS\TABLET\packages\Microsoft.AspNet.WebApi.WebHost.4.0.20710.0\lib")</f>
        <v>\\10.12.11.20\TFO.FAIT.Share\TFOWMS\TFOWAS\TFOWMS\TABLET\packages\Microsoft.AspNet.WebApi.WebHost.4.0.20710.0\lib</v>
      </c>
    </row>
    <row r="5488" spans="1:1" x14ac:dyDescent="0.4">
      <c r="A5488" t="str">
        <f>HYPERLINK("\\10.12.11.20\TFO.FAIT.Share\TFOWMS\TFOWAS\TFOWMS\TABLET\packages\Microsoft.AspNet.WebApi.WebHost.4.0.20710.0\lib\net40")</f>
        <v>\\10.12.11.20\TFO.FAIT.Share\TFOWMS\TFOWAS\TFOWMS\TABLET\packages\Microsoft.AspNet.WebApi.WebHost.4.0.20710.0\lib\net40</v>
      </c>
    </row>
    <row r="5489" spans="1:1" x14ac:dyDescent="0.4">
      <c r="A5489" t="str">
        <f>HYPERLINK("\\10.12.11.20\TFO.FAIT.Share\TFOWMS\TFOWAS\TFOWMS\TABLET\packages\Microsoft.AspNet.WebApi.WebHost.4.0.20710.0\lib\net40\ko")</f>
        <v>\\10.12.11.20\TFO.FAIT.Share\TFOWMS\TFOWAS\TFOWMS\TABLET\packages\Microsoft.AspNet.WebApi.WebHost.4.0.20710.0\lib\net40\ko</v>
      </c>
    </row>
    <row r="5490" spans="1:1" x14ac:dyDescent="0.4">
      <c r="A5490" t="str">
        <f>HYPERLINK("\\10.12.11.20\TFO.FAIT.Share\TFOWMS\TFOWAS\TFOWMS\TABLET\packages\Microsoft.AspNet.WebApi.WebHost.ko.4.0.20710.0\lib")</f>
        <v>\\10.12.11.20\TFO.FAIT.Share\TFOWMS\TFOWAS\TFOWMS\TABLET\packages\Microsoft.AspNet.WebApi.WebHost.ko.4.0.20710.0\lib</v>
      </c>
    </row>
    <row r="5491" spans="1:1" x14ac:dyDescent="0.4">
      <c r="A5491" t="str">
        <f>HYPERLINK("\\10.12.11.20\TFO.FAIT.Share\TFOWMS\TFOWAS\TFOWMS\TABLET\packages\Microsoft.AspNet.WebApi.WebHost.ko.4.0.20710.0\lib\net40")</f>
        <v>\\10.12.11.20\TFO.FAIT.Share\TFOWMS\TFOWAS\TFOWMS\TABLET\packages\Microsoft.AspNet.WebApi.WebHost.ko.4.0.20710.0\lib\net40</v>
      </c>
    </row>
    <row r="5492" spans="1:1" x14ac:dyDescent="0.4">
      <c r="A5492" t="str">
        <f>HYPERLINK("\\10.12.11.20\TFO.FAIT.Share\TFOWMS\TFOWAS\TFOWMS\TABLET\packages\Microsoft.AspNet.WebApi.WebHost.ko.4.0.20710.0\lib\net40\ko")</f>
        <v>\\10.12.11.20\TFO.FAIT.Share\TFOWMS\TFOWAS\TFOWMS\TABLET\packages\Microsoft.AspNet.WebApi.WebHost.ko.4.0.20710.0\lib\net40\ko</v>
      </c>
    </row>
    <row r="5493" spans="1:1" x14ac:dyDescent="0.4">
      <c r="A5493" t="str">
        <f>HYPERLINK("\\10.12.11.20\TFO.FAIT.Share\TFOWMS\TFOWAS\TFOWMS\TABLET\packages\Microsoft.AspNet.WebPages.2.0.20710.0\lib")</f>
        <v>\\10.12.11.20\TFO.FAIT.Share\TFOWMS\TFOWAS\TFOWMS\TABLET\packages\Microsoft.AspNet.WebPages.2.0.20710.0\lib</v>
      </c>
    </row>
    <row r="5494" spans="1:1" x14ac:dyDescent="0.4">
      <c r="A5494" t="str">
        <f>HYPERLINK("\\10.12.11.20\TFO.FAIT.Share\TFOWMS\TFOWAS\TFOWMS\TABLET\packages\Microsoft.AspNet.WebPages.2.0.20710.0\lib\net40")</f>
        <v>\\10.12.11.20\TFO.FAIT.Share\TFOWMS\TFOWAS\TFOWMS\TABLET\packages\Microsoft.AspNet.WebPages.2.0.20710.0\lib\net40</v>
      </c>
    </row>
    <row r="5495" spans="1:1" x14ac:dyDescent="0.4">
      <c r="A5495" t="str">
        <f>HYPERLINK("\\10.12.11.20\TFO.FAIT.Share\TFOWMS\TFOWAS\TFOWMS\TABLET\packages\Microsoft.AspNet.WebPages.2.0.20710.0\lib\net40\ko")</f>
        <v>\\10.12.11.20\TFO.FAIT.Share\TFOWMS\TFOWAS\TFOWMS\TABLET\packages\Microsoft.AspNet.WebPages.2.0.20710.0\lib\net40\ko</v>
      </c>
    </row>
    <row r="5496" spans="1:1" x14ac:dyDescent="0.4">
      <c r="A5496" t="str">
        <f>HYPERLINK("\\10.12.11.20\TFO.FAIT.Share\TFOWMS\TFOWAS\TFOWMS\TABLET\packages\Microsoft.AspNet.WebPages.Data.2.0.20710.0\lib")</f>
        <v>\\10.12.11.20\TFO.FAIT.Share\TFOWMS\TFOWAS\TFOWMS\TABLET\packages\Microsoft.AspNet.WebPages.Data.2.0.20710.0\lib</v>
      </c>
    </row>
    <row r="5497" spans="1:1" x14ac:dyDescent="0.4">
      <c r="A5497" t="str">
        <f>HYPERLINK("\\10.12.11.20\TFO.FAIT.Share\TFOWMS\TFOWAS\TFOWMS\TABLET\packages\Microsoft.AspNet.WebPages.Data.2.0.20710.0\lib\net40")</f>
        <v>\\10.12.11.20\TFO.FAIT.Share\TFOWMS\TFOWAS\TFOWMS\TABLET\packages\Microsoft.AspNet.WebPages.Data.2.0.20710.0\lib\net40</v>
      </c>
    </row>
    <row r="5498" spans="1:1" x14ac:dyDescent="0.4">
      <c r="A5498" t="str">
        <f>HYPERLINK("\\10.12.11.20\TFO.FAIT.Share\TFOWMS\TFOWAS\TFOWMS\TABLET\packages\Microsoft.AspNet.WebPages.Data.2.0.20710.0\lib\net40\ko")</f>
        <v>\\10.12.11.20\TFO.FAIT.Share\TFOWMS\TFOWAS\TFOWMS\TABLET\packages\Microsoft.AspNet.WebPages.Data.2.0.20710.0\lib\net40\ko</v>
      </c>
    </row>
    <row r="5499" spans="1:1" x14ac:dyDescent="0.4">
      <c r="A5499" t="str">
        <f>HYPERLINK("\\10.12.11.20\TFO.FAIT.Share\TFOWMS\TFOWAS\TFOWMS\TABLET\packages\Microsoft.AspNet.WebPages.Data.ko.2.0.20710.0\lib")</f>
        <v>\\10.12.11.20\TFO.FAIT.Share\TFOWMS\TFOWAS\TFOWMS\TABLET\packages\Microsoft.AspNet.WebPages.Data.ko.2.0.20710.0\lib</v>
      </c>
    </row>
    <row r="5500" spans="1:1" x14ac:dyDescent="0.4">
      <c r="A5500" t="str">
        <f>HYPERLINK("\\10.12.11.20\TFO.FAIT.Share\TFOWMS\TFOWAS\TFOWMS\TABLET\packages\Microsoft.AspNet.WebPages.Data.ko.2.0.20710.0\lib\net40")</f>
        <v>\\10.12.11.20\TFO.FAIT.Share\TFOWMS\TFOWAS\TFOWMS\TABLET\packages\Microsoft.AspNet.WebPages.Data.ko.2.0.20710.0\lib\net40</v>
      </c>
    </row>
    <row r="5501" spans="1:1" x14ac:dyDescent="0.4">
      <c r="A5501" t="str">
        <f>HYPERLINK("\\10.12.11.20\TFO.FAIT.Share\TFOWMS\TFOWAS\TFOWMS\TABLET\packages\Microsoft.AspNet.WebPages.Data.ko.2.0.20710.0\lib\net40\ko")</f>
        <v>\\10.12.11.20\TFO.FAIT.Share\TFOWMS\TFOWAS\TFOWMS\TABLET\packages\Microsoft.AspNet.WebPages.Data.ko.2.0.20710.0\lib\net40\ko</v>
      </c>
    </row>
    <row r="5502" spans="1:1" x14ac:dyDescent="0.4">
      <c r="A5502" t="str">
        <f>HYPERLINK("\\10.12.11.20\TFO.FAIT.Share\TFOWMS\TFOWAS\TFOWMS\TABLET\packages\Microsoft.AspNet.WebPages.ko.2.0.20710.0\lib")</f>
        <v>\\10.12.11.20\TFO.FAIT.Share\TFOWMS\TFOWAS\TFOWMS\TABLET\packages\Microsoft.AspNet.WebPages.ko.2.0.20710.0\lib</v>
      </c>
    </row>
    <row r="5503" spans="1:1" x14ac:dyDescent="0.4">
      <c r="A5503" t="str">
        <f>HYPERLINK("\\10.12.11.20\TFO.FAIT.Share\TFOWMS\TFOWAS\TFOWMS\TABLET\packages\Microsoft.AspNet.WebPages.ko.2.0.20710.0\lib\net40")</f>
        <v>\\10.12.11.20\TFO.FAIT.Share\TFOWMS\TFOWAS\TFOWMS\TABLET\packages\Microsoft.AspNet.WebPages.ko.2.0.20710.0\lib\net40</v>
      </c>
    </row>
    <row r="5504" spans="1:1" x14ac:dyDescent="0.4">
      <c r="A5504" t="str">
        <f>HYPERLINK("\\10.12.11.20\TFO.FAIT.Share\TFOWMS\TFOWAS\TFOWMS\TABLET\packages\Microsoft.AspNet.WebPages.ko.2.0.20710.0\lib\net40\ko")</f>
        <v>\\10.12.11.20\TFO.FAIT.Share\TFOWMS\TFOWAS\TFOWMS\TABLET\packages\Microsoft.AspNet.WebPages.ko.2.0.20710.0\lib\net40\ko</v>
      </c>
    </row>
    <row r="5505" spans="1:1" x14ac:dyDescent="0.4">
      <c r="A5505" t="str">
        <f>HYPERLINK("\\10.12.11.20\TFO.FAIT.Share\TFOWMS\TFOWAS\TFOWMS\TABLET\packages\Microsoft.AspNet.WebPages.OAuth.2.0.20710.0\lib")</f>
        <v>\\10.12.11.20\TFO.FAIT.Share\TFOWMS\TFOWAS\TFOWMS\TABLET\packages\Microsoft.AspNet.WebPages.OAuth.2.0.20710.0\lib</v>
      </c>
    </row>
    <row r="5506" spans="1:1" x14ac:dyDescent="0.4">
      <c r="A5506" t="str">
        <f>HYPERLINK("\\10.12.11.20\TFO.FAIT.Share\TFOWMS\TFOWAS\TFOWMS\TABLET\packages\Microsoft.AspNet.WebPages.OAuth.2.0.20710.0\lib\net40")</f>
        <v>\\10.12.11.20\TFO.FAIT.Share\TFOWMS\TFOWAS\TFOWMS\TABLET\packages\Microsoft.AspNet.WebPages.OAuth.2.0.20710.0\lib\net40</v>
      </c>
    </row>
    <row r="5507" spans="1:1" x14ac:dyDescent="0.4">
      <c r="A5507" t="str">
        <f>HYPERLINK("\\10.12.11.20\TFO.FAIT.Share\TFOWMS\TFOWAS\TFOWMS\TABLET\packages\Microsoft.AspNet.WebPages.OAuth.2.0.20710.0\lib\net40\ko")</f>
        <v>\\10.12.11.20\TFO.FAIT.Share\TFOWMS\TFOWAS\TFOWMS\TABLET\packages\Microsoft.AspNet.WebPages.OAuth.2.0.20710.0\lib\net40\ko</v>
      </c>
    </row>
    <row r="5508" spans="1:1" x14ac:dyDescent="0.4">
      <c r="A5508" t="str">
        <f>HYPERLINK("\\10.12.11.20\TFO.FAIT.Share\TFOWMS\TFOWAS\TFOWMS\TABLET\packages\Microsoft.AspNet.WebPages.OAuth.ko.2.0.20710.0\lib")</f>
        <v>\\10.12.11.20\TFO.FAIT.Share\TFOWMS\TFOWAS\TFOWMS\TABLET\packages\Microsoft.AspNet.WebPages.OAuth.ko.2.0.20710.0\lib</v>
      </c>
    </row>
    <row r="5509" spans="1:1" x14ac:dyDescent="0.4">
      <c r="A5509" t="str">
        <f>HYPERLINK("\\10.12.11.20\TFO.FAIT.Share\TFOWMS\TFOWAS\TFOWMS\TABLET\packages\Microsoft.AspNet.WebPages.OAuth.ko.2.0.20710.0\lib\net40")</f>
        <v>\\10.12.11.20\TFO.FAIT.Share\TFOWMS\TFOWAS\TFOWMS\TABLET\packages\Microsoft.AspNet.WebPages.OAuth.ko.2.0.20710.0\lib\net40</v>
      </c>
    </row>
    <row r="5510" spans="1:1" x14ac:dyDescent="0.4">
      <c r="A5510" t="str">
        <f>HYPERLINK("\\10.12.11.20\TFO.FAIT.Share\TFOWMS\TFOWAS\TFOWMS\TABLET\packages\Microsoft.AspNet.WebPages.OAuth.ko.2.0.20710.0\lib\net40\ko")</f>
        <v>\\10.12.11.20\TFO.FAIT.Share\TFOWMS\TFOWAS\TFOWMS\TABLET\packages\Microsoft.AspNet.WebPages.OAuth.ko.2.0.20710.0\lib\net40\ko</v>
      </c>
    </row>
    <row r="5511" spans="1:1" x14ac:dyDescent="0.4">
      <c r="A5511" t="str">
        <f>HYPERLINK("\\10.12.11.20\TFO.FAIT.Share\TFOWMS\TFOWAS\TFOWMS\TABLET\packages\Microsoft.AspNet.WebPages.WebData.2.0.20710.0\lib")</f>
        <v>\\10.12.11.20\TFO.FAIT.Share\TFOWMS\TFOWAS\TFOWMS\TABLET\packages\Microsoft.AspNet.WebPages.WebData.2.0.20710.0\lib</v>
      </c>
    </row>
    <row r="5512" spans="1:1" x14ac:dyDescent="0.4">
      <c r="A5512" t="str">
        <f>HYPERLINK("\\10.12.11.20\TFO.FAIT.Share\TFOWMS\TFOWAS\TFOWMS\TABLET\packages\Microsoft.AspNet.WebPages.WebData.2.0.20710.0\lib\net40")</f>
        <v>\\10.12.11.20\TFO.FAIT.Share\TFOWMS\TFOWAS\TFOWMS\TABLET\packages\Microsoft.AspNet.WebPages.WebData.2.0.20710.0\lib\net40</v>
      </c>
    </row>
    <row r="5513" spans="1:1" x14ac:dyDescent="0.4">
      <c r="A5513" t="str">
        <f>HYPERLINK("\\10.12.11.20\TFO.FAIT.Share\TFOWMS\TFOWAS\TFOWMS\TABLET\packages\Microsoft.AspNet.WebPages.WebData.2.0.20710.0\lib\net40\ko")</f>
        <v>\\10.12.11.20\TFO.FAIT.Share\TFOWMS\TFOWAS\TFOWMS\TABLET\packages\Microsoft.AspNet.WebPages.WebData.2.0.20710.0\lib\net40\ko</v>
      </c>
    </row>
    <row r="5514" spans="1:1" x14ac:dyDescent="0.4">
      <c r="A5514" t="str">
        <f>HYPERLINK("\\10.12.11.20\TFO.FAIT.Share\TFOWMS\TFOWAS\TFOWMS\TABLET\packages\Microsoft.AspNet.WebPages.WebData.ko.2.0.20710.0\lib")</f>
        <v>\\10.12.11.20\TFO.FAIT.Share\TFOWMS\TFOWAS\TFOWMS\TABLET\packages\Microsoft.AspNet.WebPages.WebData.ko.2.0.20710.0\lib</v>
      </c>
    </row>
    <row r="5515" spans="1:1" x14ac:dyDescent="0.4">
      <c r="A5515" t="str">
        <f>HYPERLINK("\\10.12.11.20\TFO.FAIT.Share\TFOWMS\TFOWAS\TFOWMS\TABLET\packages\Microsoft.AspNet.WebPages.WebData.ko.2.0.20710.0\lib\net40")</f>
        <v>\\10.12.11.20\TFO.FAIT.Share\TFOWMS\TFOWAS\TFOWMS\TABLET\packages\Microsoft.AspNet.WebPages.WebData.ko.2.0.20710.0\lib\net40</v>
      </c>
    </row>
    <row r="5516" spans="1:1" x14ac:dyDescent="0.4">
      <c r="A5516" t="str">
        <f>HYPERLINK("\\10.12.11.20\TFO.FAIT.Share\TFOWMS\TFOWAS\TFOWMS\TABLET\packages\Microsoft.AspNet.WebPages.WebData.ko.2.0.20710.0\lib\net40\ko")</f>
        <v>\\10.12.11.20\TFO.FAIT.Share\TFOWMS\TFOWAS\TFOWMS\TABLET\packages\Microsoft.AspNet.WebPages.WebData.ko.2.0.20710.0\lib\net40\ko</v>
      </c>
    </row>
    <row r="5517" spans="1:1" x14ac:dyDescent="0.4">
      <c r="A5517" t="str">
        <f>HYPERLINK("\\10.12.11.20\TFO.FAIT.Share\TFOWMS\TFOWAS\TFOWMS\TABLET\packages\Microsoft.jQuery.Unobtrusive.Ajax.2.0.20710.0\Content")</f>
        <v>\\10.12.11.20\TFO.FAIT.Share\TFOWMS\TFOWAS\TFOWMS\TABLET\packages\Microsoft.jQuery.Unobtrusive.Ajax.2.0.20710.0\Content</v>
      </c>
    </row>
    <row r="5518" spans="1:1" x14ac:dyDescent="0.4">
      <c r="A5518" t="str">
        <f>HYPERLINK("\\10.12.11.20\TFO.FAIT.Share\TFOWMS\TFOWAS\TFOWMS\TABLET\packages\Microsoft.jQuery.Unobtrusive.Ajax.2.0.20710.0\Content\Scripts")</f>
        <v>\\10.12.11.20\TFO.FAIT.Share\TFOWMS\TFOWAS\TFOWMS\TABLET\packages\Microsoft.jQuery.Unobtrusive.Ajax.2.0.20710.0\Content\Scripts</v>
      </c>
    </row>
    <row r="5519" spans="1:1" x14ac:dyDescent="0.4">
      <c r="A5519" t="str">
        <f>HYPERLINK("\\10.12.11.20\TFO.FAIT.Share\TFOWMS\TFOWAS\TFOWMS\TABLET\packages\Microsoft.jQuery.Unobtrusive.Ajax.2.0.30506.0\Content")</f>
        <v>\\10.12.11.20\TFO.FAIT.Share\TFOWMS\TFOWAS\TFOWMS\TABLET\packages\Microsoft.jQuery.Unobtrusive.Ajax.2.0.30506.0\Content</v>
      </c>
    </row>
    <row r="5520" spans="1:1" x14ac:dyDescent="0.4">
      <c r="A5520" t="str">
        <f>HYPERLINK("\\10.12.11.20\TFO.FAIT.Share\TFOWMS\TFOWAS\TFOWMS\TABLET\packages\Microsoft.jQuery.Unobtrusive.Ajax.2.0.30506.0\Content\Scripts")</f>
        <v>\\10.12.11.20\TFO.FAIT.Share\TFOWMS\TFOWAS\TFOWMS\TABLET\packages\Microsoft.jQuery.Unobtrusive.Ajax.2.0.30506.0\Content\Scripts</v>
      </c>
    </row>
    <row r="5521" spans="1:1" x14ac:dyDescent="0.4">
      <c r="A5521" t="str">
        <f>HYPERLINK("\\10.12.11.20\TFO.FAIT.Share\TFOWMS\TFOWAS\TFOWMS\TABLET\packages\Microsoft.jQuery.Unobtrusive.Validation.2.0.20710.0\Content")</f>
        <v>\\10.12.11.20\TFO.FAIT.Share\TFOWMS\TFOWAS\TFOWMS\TABLET\packages\Microsoft.jQuery.Unobtrusive.Validation.2.0.20710.0\Content</v>
      </c>
    </row>
    <row r="5522" spans="1:1" x14ac:dyDescent="0.4">
      <c r="A5522" t="str">
        <f>HYPERLINK("\\10.12.11.20\TFO.FAIT.Share\TFOWMS\TFOWAS\TFOWMS\TABLET\packages\Microsoft.jQuery.Unobtrusive.Validation.2.0.20710.0\Content\Scripts")</f>
        <v>\\10.12.11.20\TFO.FAIT.Share\TFOWMS\TFOWAS\TFOWMS\TABLET\packages\Microsoft.jQuery.Unobtrusive.Validation.2.0.20710.0\Content\Scripts</v>
      </c>
    </row>
    <row r="5523" spans="1:1" x14ac:dyDescent="0.4">
      <c r="A5523" t="str">
        <f>HYPERLINK("\\10.12.11.20\TFO.FAIT.Share\TFOWMS\TFOWAS\TFOWMS\TABLET\packages\Microsoft.jQuery.Unobtrusive.Validation.2.0.30116.0\Content")</f>
        <v>\\10.12.11.20\TFO.FAIT.Share\TFOWMS\TFOWAS\TFOWMS\TABLET\packages\Microsoft.jQuery.Unobtrusive.Validation.2.0.30116.0\Content</v>
      </c>
    </row>
    <row r="5524" spans="1:1" x14ac:dyDescent="0.4">
      <c r="A5524" t="str">
        <f>HYPERLINK("\\10.12.11.20\TFO.FAIT.Share\TFOWMS\TFOWAS\TFOWMS\TABLET\packages\Microsoft.jQuery.Unobtrusive.Validation.2.0.30116.0\Content\Scripts")</f>
        <v>\\10.12.11.20\TFO.FAIT.Share\TFOWMS\TFOWAS\TFOWMS\TABLET\packages\Microsoft.jQuery.Unobtrusive.Validation.2.0.30116.0\Content\Scripts</v>
      </c>
    </row>
    <row r="5525" spans="1:1" x14ac:dyDescent="0.4">
      <c r="A5525" t="str">
        <f>HYPERLINK("\\10.12.11.20\TFO.FAIT.Share\TFOWMS\TFOWAS\TFOWMS\TABLET\packages\Microsoft.Net.Http.2.0.20710.0\lib")</f>
        <v>\\10.12.11.20\TFO.FAIT.Share\TFOWMS\TFOWAS\TFOWMS\TABLET\packages\Microsoft.Net.Http.2.0.20710.0\lib</v>
      </c>
    </row>
    <row r="5526" spans="1:1" x14ac:dyDescent="0.4">
      <c r="A5526" t="str">
        <f>HYPERLINK("\\10.12.11.20\TFO.FAIT.Share\TFOWMS\TFOWAS\TFOWMS\TABLET\packages\Microsoft.Net.Http.2.0.20710.0\lib\net40")</f>
        <v>\\10.12.11.20\TFO.FAIT.Share\TFOWMS\TFOWAS\TFOWMS\TABLET\packages\Microsoft.Net.Http.2.0.20710.0\lib\net40</v>
      </c>
    </row>
    <row r="5527" spans="1:1" x14ac:dyDescent="0.4">
      <c r="A5527" t="str">
        <f>HYPERLINK("\\10.12.11.20\TFO.FAIT.Share\TFOWMS\TFOWAS\TFOWMS\TABLET\packages\Microsoft.Net.Http.2.0.20710.0\lib\net45")</f>
        <v>\\10.12.11.20\TFO.FAIT.Share\TFOWMS\TFOWAS\TFOWMS\TABLET\packages\Microsoft.Net.Http.2.0.20710.0\lib\net45</v>
      </c>
    </row>
    <row r="5528" spans="1:1" x14ac:dyDescent="0.4">
      <c r="A5528" t="str">
        <f>HYPERLINK("\\10.12.11.20\TFO.FAIT.Share\TFOWMS\TFOWAS\TFOWMS\TABLET\packages\Microsoft.Net.Http.2.0.20710.0\lib\net40\ko")</f>
        <v>\\10.12.11.20\TFO.FAIT.Share\TFOWMS\TFOWAS\TFOWMS\TABLET\packages\Microsoft.Net.Http.2.0.20710.0\lib\net40\ko</v>
      </c>
    </row>
    <row r="5529" spans="1:1" x14ac:dyDescent="0.4">
      <c r="A5529" t="str">
        <f>HYPERLINK("\\10.12.11.20\TFO.FAIT.Share\TFOWMS\TFOWAS\TFOWMS\TABLET\packages\Microsoft.Net.Http.ko.2.0.20710.0\lib")</f>
        <v>\\10.12.11.20\TFO.FAIT.Share\TFOWMS\TFOWAS\TFOWMS\TABLET\packages\Microsoft.Net.Http.ko.2.0.20710.0\lib</v>
      </c>
    </row>
    <row r="5530" spans="1:1" x14ac:dyDescent="0.4">
      <c r="A5530" t="str">
        <f>HYPERLINK("\\10.12.11.20\TFO.FAIT.Share\TFOWMS\TFOWAS\TFOWMS\TABLET\packages\Microsoft.Net.Http.ko.2.0.20710.0\lib\net40")</f>
        <v>\\10.12.11.20\TFO.FAIT.Share\TFOWMS\TFOWAS\TFOWMS\TABLET\packages\Microsoft.Net.Http.ko.2.0.20710.0\lib\net40</v>
      </c>
    </row>
    <row r="5531" spans="1:1" x14ac:dyDescent="0.4">
      <c r="A5531" t="str">
        <f>HYPERLINK("\\10.12.11.20\TFO.FAIT.Share\TFOWMS\TFOWAS\TFOWMS\TABLET\packages\Microsoft.Net.Http.ko.2.0.20710.0\lib\net40\ko")</f>
        <v>\\10.12.11.20\TFO.FAIT.Share\TFOWMS\TFOWAS\TFOWMS\TABLET\packages\Microsoft.Net.Http.ko.2.0.20710.0\lib\net40\ko</v>
      </c>
    </row>
    <row r="5532" spans="1:1" x14ac:dyDescent="0.4">
      <c r="A5532" t="str">
        <f>HYPERLINK("\\10.12.11.20\TFO.FAIT.Share\TFOWMS\TFOWAS\TFOWMS\TABLET\packages\Microsoft.Web.Infrastructure.1.0.0.0\lib")</f>
        <v>\\10.12.11.20\TFO.FAIT.Share\TFOWMS\TFOWAS\TFOWMS\TABLET\packages\Microsoft.Web.Infrastructure.1.0.0.0\lib</v>
      </c>
    </row>
    <row r="5533" spans="1:1" x14ac:dyDescent="0.4">
      <c r="A5533" t="str">
        <f>HYPERLINK("\\10.12.11.20\TFO.FAIT.Share\TFOWMS\TFOWAS\TFOWMS\TABLET\packages\Microsoft.Web.Infrastructure.1.0.0.0\lib\net40")</f>
        <v>\\10.12.11.20\TFO.FAIT.Share\TFOWMS\TFOWAS\TFOWMS\TABLET\packages\Microsoft.Web.Infrastructure.1.0.0.0\lib\net40</v>
      </c>
    </row>
    <row r="5534" spans="1:1" x14ac:dyDescent="0.4">
      <c r="A5534" t="str">
        <f>HYPERLINK("\\10.12.11.20\TFO.FAIT.Share\TFOWMS\TFOWAS\TFOWMS\TABLET\packages\Modernizr.2.5.3\Content")</f>
        <v>\\10.12.11.20\TFO.FAIT.Share\TFOWMS\TFOWAS\TFOWMS\TABLET\packages\Modernizr.2.5.3\Content</v>
      </c>
    </row>
    <row r="5535" spans="1:1" x14ac:dyDescent="0.4">
      <c r="A5535" t="str">
        <f>HYPERLINK("\\10.12.11.20\TFO.FAIT.Share\TFOWMS\TFOWAS\TFOWMS\TABLET\packages\Modernizr.2.5.3\Content\Scripts")</f>
        <v>\\10.12.11.20\TFO.FAIT.Share\TFOWMS\TFOWAS\TFOWMS\TABLET\packages\Modernizr.2.5.3\Content\Scripts</v>
      </c>
    </row>
    <row r="5536" spans="1:1" x14ac:dyDescent="0.4">
      <c r="A5536" t="str">
        <f>HYPERLINK("\\10.12.11.20\TFO.FAIT.Share\TFOWMS\TFOWAS\TFOWMS\TABLET\packages\Modernizr.2.6.2\Content")</f>
        <v>\\10.12.11.20\TFO.FAIT.Share\TFOWMS\TFOWAS\TFOWMS\TABLET\packages\Modernizr.2.6.2\Content</v>
      </c>
    </row>
    <row r="5537" spans="1:1" x14ac:dyDescent="0.4">
      <c r="A5537" t="str">
        <f>HYPERLINK("\\10.12.11.20\TFO.FAIT.Share\TFOWMS\TFOWAS\TFOWMS\TABLET\packages\Modernizr.2.6.2\Tools")</f>
        <v>\\10.12.11.20\TFO.FAIT.Share\TFOWMS\TFOWAS\TFOWMS\TABLET\packages\Modernizr.2.6.2\Tools</v>
      </c>
    </row>
    <row r="5538" spans="1:1" x14ac:dyDescent="0.4">
      <c r="A5538" t="str">
        <f>HYPERLINK("\\10.12.11.20\TFO.FAIT.Share\TFOWMS\TFOWAS\TFOWMS\TABLET\packages\Modernizr.2.6.2\Content\Scripts")</f>
        <v>\\10.12.11.20\TFO.FAIT.Share\TFOWMS\TFOWAS\TFOWMS\TABLET\packages\Modernizr.2.6.2\Content\Scripts</v>
      </c>
    </row>
    <row r="5539" spans="1:1" x14ac:dyDescent="0.4">
      <c r="A5539" t="str">
        <f>HYPERLINK("\\10.12.11.20\TFO.FAIT.Share\TFOWMS\TFOWAS\TFOWMS\TABLET\packages\Newtonsoft.Json.4.5.11\lib")</f>
        <v>\\10.12.11.20\TFO.FAIT.Share\TFOWMS\TFOWAS\TFOWMS\TABLET\packages\Newtonsoft.Json.4.5.11\lib</v>
      </c>
    </row>
    <row r="5540" spans="1:1" x14ac:dyDescent="0.4">
      <c r="A5540" t="str">
        <f>HYPERLINK("\\10.12.11.20\TFO.FAIT.Share\TFOWMS\TFOWAS\TFOWMS\TABLET\packages\Newtonsoft.Json.4.5.11\lib\net20")</f>
        <v>\\10.12.11.20\TFO.FAIT.Share\TFOWMS\TFOWAS\TFOWMS\TABLET\packages\Newtonsoft.Json.4.5.11\lib\net20</v>
      </c>
    </row>
    <row r="5541" spans="1:1" x14ac:dyDescent="0.4">
      <c r="A5541" t="str">
        <f>HYPERLINK("\\10.12.11.20\TFO.FAIT.Share\TFOWMS\TFOWAS\TFOWMS\TABLET\packages\Newtonsoft.Json.4.5.11\lib\net35")</f>
        <v>\\10.12.11.20\TFO.FAIT.Share\TFOWMS\TFOWAS\TFOWMS\TABLET\packages\Newtonsoft.Json.4.5.11\lib\net35</v>
      </c>
    </row>
    <row r="5542" spans="1:1" x14ac:dyDescent="0.4">
      <c r="A5542" t="str">
        <f>HYPERLINK("\\10.12.11.20\TFO.FAIT.Share\TFOWMS\TFOWAS\TFOWMS\TABLET\packages\Newtonsoft.Json.4.5.11\lib\net40")</f>
        <v>\\10.12.11.20\TFO.FAIT.Share\TFOWMS\TFOWAS\TFOWMS\TABLET\packages\Newtonsoft.Json.4.5.11\lib\net40</v>
      </c>
    </row>
    <row r="5543" spans="1:1" x14ac:dyDescent="0.4">
      <c r="A5543" t="str">
        <f>HYPERLINK("\\10.12.11.20\TFO.FAIT.Share\TFOWMS\TFOWAS\TFOWMS\TABLET\packages\Newtonsoft.Json.4.5.11\lib\portable-net40+sl4+wp7+win8")</f>
        <v>\\10.12.11.20\TFO.FAIT.Share\TFOWMS\TFOWAS\TFOWMS\TABLET\packages\Newtonsoft.Json.4.5.11\lib\portable-net40+sl4+wp7+win8</v>
      </c>
    </row>
    <row r="5544" spans="1:1" x14ac:dyDescent="0.4">
      <c r="A5544" t="str">
        <f>HYPERLINK("\\10.12.11.20\TFO.FAIT.Share\TFOWMS\TFOWAS\TFOWMS\TABLET\packages\Newtonsoft.Json.4.5.11\lib\sl3-wp")</f>
        <v>\\10.12.11.20\TFO.FAIT.Share\TFOWMS\TFOWAS\TFOWMS\TABLET\packages\Newtonsoft.Json.4.5.11\lib\sl3-wp</v>
      </c>
    </row>
    <row r="5545" spans="1:1" x14ac:dyDescent="0.4">
      <c r="A5545" t="str">
        <f>HYPERLINK("\\10.12.11.20\TFO.FAIT.Share\TFOWMS\TFOWAS\TFOWMS\TABLET\packages\Newtonsoft.Json.4.5.11\lib\sl4")</f>
        <v>\\10.12.11.20\TFO.FAIT.Share\TFOWMS\TFOWAS\TFOWMS\TABLET\packages\Newtonsoft.Json.4.5.11\lib\sl4</v>
      </c>
    </row>
    <row r="5546" spans="1:1" x14ac:dyDescent="0.4">
      <c r="A5546" t="str">
        <f>HYPERLINK("\\10.12.11.20\TFO.FAIT.Share\TFOWMS\TFOWAS\TFOWMS\TABLET\packages\Newtonsoft.Json.4.5.11\lib\sl4-windowsphone71")</f>
        <v>\\10.12.11.20\TFO.FAIT.Share\TFOWMS\TFOWAS\TFOWMS\TABLET\packages\Newtonsoft.Json.4.5.11\lib\sl4-windowsphone71</v>
      </c>
    </row>
    <row r="5547" spans="1:1" x14ac:dyDescent="0.4">
      <c r="A5547" t="str">
        <f>HYPERLINK("\\10.12.11.20\TFO.FAIT.Share\TFOWMS\TFOWAS\TFOWMS\TABLET\packages\Newtonsoft.Json.4.5.11\lib\winrt45")</f>
        <v>\\10.12.11.20\TFO.FAIT.Share\TFOWMS\TFOWAS\TFOWMS\TABLET\packages\Newtonsoft.Json.4.5.11\lib\winrt45</v>
      </c>
    </row>
    <row r="5548" spans="1:1" x14ac:dyDescent="0.4">
      <c r="A5548" t="str">
        <f>HYPERLINK("\\10.12.11.20\TFO.FAIT.Share\TFOWMS\TFOWAS\TFOWMS\TABLET\packages\Newtonsoft.Json.4.5.6\lib")</f>
        <v>\\10.12.11.20\TFO.FAIT.Share\TFOWMS\TFOWAS\TFOWMS\TABLET\packages\Newtonsoft.Json.4.5.6\lib</v>
      </c>
    </row>
    <row r="5549" spans="1:1" x14ac:dyDescent="0.4">
      <c r="A5549" t="str">
        <f>HYPERLINK("\\10.12.11.20\TFO.FAIT.Share\TFOWMS\TFOWAS\TFOWMS\TABLET\packages\Newtonsoft.Json.4.5.6\lib\net40")</f>
        <v>\\10.12.11.20\TFO.FAIT.Share\TFOWMS\TFOWAS\TFOWMS\TABLET\packages\Newtonsoft.Json.4.5.6\lib\net40</v>
      </c>
    </row>
    <row r="5550" spans="1:1" x14ac:dyDescent="0.4">
      <c r="A5550" t="str">
        <f>HYPERLINK("\\10.12.11.20\TFO.FAIT.Share\TFOWMS\TFOWAS\TFOWMS\TABLET\packages\WebGrease.1.1.0\lib")</f>
        <v>\\10.12.11.20\TFO.FAIT.Share\TFOWMS\TFOWAS\TFOWMS\TABLET\packages\WebGrease.1.1.0\lib</v>
      </c>
    </row>
    <row r="5551" spans="1:1" x14ac:dyDescent="0.4">
      <c r="A5551" t="str">
        <f>HYPERLINK("\\10.12.11.20\TFO.FAIT.Share\TFOWMS\TFOWAS\TFOWMS\TABLET\packages\WebGrease.1.1.0\tools")</f>
        <v>\\10.12.11.20\TFO.FAIT.Share\TFOWMS\TFOWAS\TFOWMS\TABLET\packages\WebGrease.1.1.0\tools</v>
      </c>
    </row>
    <row r="5552" spans="1:1" x14ac:dyDescent="0.4">
      <c r="A5552" t="str">
        <f>HYPERLINK("\\10.12.11.20\TFO.FAIT.Share\TFOWMS\TFOWAS\TFOWMS\TABLET\packages\WebGrease.1.3.0\lib")</f>
        <v>\\10.12.11.20\TFO.FAIT.Share\TFOWMS\TFOWAS\TFOWMS\TABLET\packages\WebGrease.1.3.0\lib</v>
      </c>
    </row>
    <row r="5553" spans="1:1" x14ac:dyDescent="0.4">
      <c r="A5553" t="str">
        <f>HYPERLINK("\\10.12.11.20\TFO.FAIT.Share\TFOWMS\TFOWAS\TFOWMS\TABLET\packages\WebGrease.1.3.0\tools")</f>
        <v>\\10.12.11.20\TFO.FAIT.Share\TFOWMS\TFOWAS\TFOWMS\TABLET\packages\WebGrease.1.3.0\tools</v>
      </c>
    </row>
    <row r="5554" spans="1:1" x14ac:dyDescent="0.4">
      <c r="A5554" t="str">
        <f>HYPERLINK("\\10.12.11.20\TFO.FAIT.Share\TFOWMS\TFOWAS\TFOWMS\TABLET\packages\ZXing.2.1.1\lib")</f>
        <v>\\10.12.11.20\TFO.FAIT.Share\TFOWMS\TFOWAS\TFOWMS\TABLET\packages\ZXing.2.1.1\lib</v>
      </c>
    </row>
    <row r="5555" spans="1:1" x14ac:dyDescent="0.4">
      <c r="A5555" t="str">
        <f>HYPERLINK("\\10.12.11.20\TFO.FAIT.Share\TFOWMS\TFOWAS\TFOWMS\TABLET\packages\ZXing.2.1.1\lib\net20")</f>
        <v>\\10.12.11.20\TFO.FAIT.Share\TFOWMS\TFOWAS\TFOWMS\TABLET\packages\ZXing.2.1.1\lib\net20</v>
      </c>
    </row>
    <row r="5556" spans="1:1" x14ac:dyDescent="0.4">
      <c r="A5556" t="str">
        <f>HYPERLINK("\\10.12.11.20\TFO.FAIT.Share\TFOWMS\TFOWAS\TFOWMS\TABLET\packages\ZXing.Net.0.14.0.1\lib")</f>
        <v>\\10.12.11.20\TFO.FAIT.Share\TFOWMS\TFOWAS\TFOWMS\TABLET\packages\ZXing.Net.0.14.0.1\lib</v>
      </c>
    </row>
    <row r="5557" spans="1:1" x14ac:dyDescent="0.4">
      <c r="A5557" t="str">
        <f>HYPERLINK("\\10.12.11.20\TFO.FAIT.Share\TFOWMS\TFOWAS\TFOWMS\TABLET\packages\ZXing.Net.0.14.0.1\lib\MonoAndroid")</f>
        <v>\\10.12.11.20\TFO.FAIT.Share\TFOWMS\TFOWAS\TFOWMS\TABLET\packages\ZXing.Net.0.14.0.1\lib\MonoAndroid</v>
      </c>
    </row>
    <row r="5558" spans="1:1" x14ac:dyDescent="0.4">
      <c r="A5558" t="str">
        <f>HYPERLINK("\\10.12.11.20\TFO.FAIT.Share\TFOWMS\TFOWAS\TFOWMS\TABLET\packages\ZXing.Net.0.14.0.1\lib\native")</f>
        <v>\\10.12.11.20\TFO.FAIT.Share\TFOWMS\TFOWAS\TFOWMS\TABLET\packages\ZXing.Net.0.14.0.1\lib\native</v>
      </c>
    </row>
    <row r="5559" spans="1:1" x14ac:dyDescent="0.4">
      <c r="A5559" t="str">
        <f>HYPERLINK("\\10.12.11.20\TFO.FAIT.Share\TFOWMS\TFOWAS\TFOWMS\TABLET\packages\ZXing.Net.0.14.0.1\lib\net20")</f>
        <v>\\10.12.11.20\TFO.FAIT.Share\TFOWMS\TFOWAS\TFOWMS\TABLET\packages\ZXing.Net.0.14.0.1\lib\net20</v>
      </c>
    </row>
    <row r="5560" spans="1:1" x14ac:dyDescent="0.4">
      <c r="A5560" t="str">
        <f>HYPERLINK("\\10.12.11.20\TFO.FAIT.Share\TFOWMS\TFOWAS\TFOWMS\TABLET\packages\ZXing.Net.0.14.0.1\lib\net20-cf")</f>
        <v>\\10.12.11.20\TFO.FAIT.Share\TFOWMS\TFOWAS\TFOWMS\TABLET\packages\ZXing.Net.0.14.0.1\lib\net20-cf</v>
      </c>
    </row>
    <row r="5561" spans="1:1" x14ac:dyDescent="0.4">
      <c r="A5561" t="str">
        <f>HYPERLINK("\\10.12.11.20\TFO.FAIT.Share\TFOWMS\TFOWAS\TFOWMS\TABLET\packages\ZXing.Net.0.14.0.1\lib\net35")</f>
        <v>\\10.12.11.20\TFO.FAIT.Share\TFOWMS\TFOWAS\TFOWMS\TABLET\packages\ZXing.Net.0.14.0.1\lib\net35</v>
      </c>
    </row>
    <row r="5562" spans="1:1" x14ac:dyDescent="0.4">
      <c r="A5562" t="str">
        <f>HYPERLINK("\\10.12.11.20\TFO.FAIT.Share\TFOWMS\TFOWAS\TFOWMS\TABLET\packages\ZXing.Net.0.14.0.1\lib\net35-cf")</f>
        <v>\\10.12.11.20\TFO.FAIT.Share\TFOWMS\TFOWAS\TFOWMS\TABLET\packages\ZXing.Net.0.14.0.1\lib\net35-cf</v>
      </c>
    </row>
    <row r="5563" spans="1:1" x14ac:dyDescent="0.4">
      <c r="A5563" t="str">
        <f>HYPERLINK("\\10.12.11.20\TFO.FAIT.Share\TFOWMS\TFOWAS\TFOWMS\TABLET\packages\ZXing.Net.0.14.0.1\lib\net40")</f>
        <v>\\10.12.11.20\TFO.FAIT.Share\TFOWMS\TFOWAS\TFOWMS\TABLET\packages\ZXing.Net.0.14.0.1\lib\net40</v>
      </c>
    </row>
    <row r="5564" spans="1:1" x14ac:dyDescent="0.4">
      <c r="A5564" t="str">
        <f>HYPERLINK("\\10.12.11.20\TFO.FAIT.Share\TFOWMS\TFOWAS\TFOWMS\TABLET\packages\ZXing.Net.0.14.0.1\lib\portable-win+net40+sl4+sl5+wp7+wp71+wp8")</f>
        <v>\\10.12.11.20\TFO.FAIT.Share\TFOWMS\TFOWAS\TFOWMS\TABLET\packages\ZXing.Net.0.14.0.1\lib\portable-win+net40+sl4+sl5+wp7+wp71+wp8</v>
      </c>
    </row>
    <row r="5565" spans="1:1" x14ac:dyDescent="0.4">
      <c r="A5565" t="str">
        <f>HYPERLINK("\\10.12.11.20\TFO.FAIT.Share\TFOWMS\TFOWAS\TFOWMS\TABLET\packages\ZXing.Net.0.14.0.1\lib\sl3-wp")</f>
        <v>\\10.12.11.20\TFO.FAIT.Share\TFOWMS\TFOWAS\TFOWMS\TABLET\packages\ZXing.Net.0.14.0.1\lib\sl3-wp</v>
      </c>
    </row>
    <row r="5566" spans="1:1" x14ac:dyDescent="0.4">
      <c r="A5566" t="str">
        <f>HYPERLINK("\\10.12.11.20\TFO.FAIT.Share\TFOWMS\TFOWAS\TFOWMS\TABLET\packages\ZXing.Net.0.14.0.1\lib\sl4")</f>
        <v>\\10.12.11.20\TFO.FAIT.Share\TFOWMS\TFOWAS\TFOWMS\TABLET\packages\ZXing.Net.0.14.0.1\lib\sl4</v>
      </c>
    </row>
    <row r="5567" spans="1:1" x14ac:dyDescent="0.4">
      <c r="A5567" t="str">
        <f>HYPERLINK("\\10.12.11.20\TFO.FAIT.Share\TFOWMS\TFOWAS\TFOWMS\TABLET\packages\ZXing.Net.0.14.0.1\lib\sl4-wp71")</f>
        <v>\\10.12.11.20\TFO.FAIT.Share\TFOWMS\TFOWAS\TFOWMS\TABLET\packages\ZXing.Net.0.14.0.1\lib\sl4-wp71</v>
      </c>
    </row>
    <row r="5568" spans="1:1" x14ac:dyDescent="0.4">
      <c r="A5568" t="str">
        <f>HYPERLINK("\\10.12.11.20\TFO.FAIT.Share\TFOWMS\TFOWAS\TFOWMS\TABLET\packages\ZXing.Net.0.14.0.1\lib\sl5")</f>
        <v>\\10.12.11.20\TFO.FAIT.Share\TFOWMS\TFOWAS\TFOWMS\TABLET\packages\ZXing.Net.0.14.0.1\lib\sl5</v>
      </c>
    </row>
    <row r="5569" spans="1:1" x14ac:dyDescent="0.4">
      <c r="A5569" t="str">
        <f>HYPERLINK("\\10.12.11.20\TFO.FAIT.Share\TFOWMS\TFOWAS\TFOWMS\TABLET\packages\ZXing.Net.0.14.0.1\lib\windows8")</f>
        <v>\\10.12.11.20\TFO.FAIT.Share\TFOWMS\TFOWAS\TFOWMS\TABLET\packages\ZXing.Net.0.14.0.1\lib\windows8</v>
      </c>
    </row>
    <row r="5570" spans="1:1" x14ac:dyDescent="0.4">
      <c r="A5570" t="str">
        <f>HYPERLINK("\\10.12.11.20\TFO.FAIT.Share\TFOWMS\TFOWAS\TFOWMS\TABLET\packages\ZXing.Net.0.14.0.1\lib\windows8-managed")</f>
        <v>\\10.12.11.20\TFO.FAIT.Share\TFOWMS\TFOWAS\TFOWMS\TABLET\packages\ZXing.Net.0.14.0.1\lib\windows8-managed</v>
      </c>
    </row>
    <row r="5571" spans="1:1" x14ac:dyDescent="0.4">
      <c r="A5571" t="str">
        <f>HYPERLINK("\\10.12.11.20\TFO.FAIT.Share\TFOWMS\TFOWAS\TFOWMS\TABLET\packages\ZXing.Net.0.14.0.1\lib\wp8")</f>
        <v>\\10.12.11.20\TFO.FAIT.Share\TFOWMS\TFOWAS\TFOWMS\TABLET\packages\ZXing.Net.0.14.0.1\lib\wp8</v>
      </c>
    </row>
    <row r="5572" spans="1:1" x14ac:dyDescent="0.4">
      <c r="A5572" t="str">
        <f>HYPERLINK("\\10.12.11.20\TFO.FAIT.Share\TFOWMS\TFOWAS\TFOWMS\TABLET\packages\ZXing.Net.0.14.0.1\lib\wpa81")</f>
        <v>\\10.12.11.20\TFO.FAIT.Share\TFOWMS\TFOWAS\TFOWMS\TABLET\packages\ZXing.Net.0.14.0.1\lib\wpa81</v>
      </c>
    </row>
    <row r="5573" spans="1:1" x14ac:dyDescent="0.4">
      <c r="A5573" t="str">
        <f>HYPERLINK("\\10.12.11.20\TFO.FAIT.Share\TFOWMS\TFOWAS\TFOWMS\TABLET\Tablet\AddFiles")</f>
        <v>\\10.12.11.20\TFO.FAIT.Share\TFOWMS\TFOWAS\TFOWMS\TABLET\Tablet\AddFiles</v>
      </c>
    </row>
    <row r="5574" spans="1:1" x14ac:dyDescent="0.4">
      <c r="A5574" t="str">
        <f>HYPERLINK("\\10.12.11.20\TFO.FAIT.Share\TFOWMS\TFOWAS\TFOWMS\TABLET\Tablet\bin")</f>
        <v>\\10.12.11.20\TFO.FAIT.Share\TFOWMS\TFOWAS\TFOWMS\TABLET\Tablet\bin</v>
      </c>
    </row>
    <row r="5575" spans="1:1" x14ac:dyDescent="0.4">
      <c r="A5575" t="str">
        <f>HYPERLINK("\\10.12.11.20\TFO.FAIT.Share\TFOWMS\TFOWAS\TFOWMS\TABLET\Tablet\bin\Debug")</f>
        <v>\\10.12.11.20\TFO.FAIT.Share\TFOWMS\TFOWAS\TFOWMS\TABLET\Tablet\bin\Debug</v>
      </c>
    </row>
    <row r="5576" spans="1:1" x14ac:dyDescent="0.4">
      <c r="A5576" t="str">
        <f>HYPERLINK("\\10.12.11.20\TFO.FAIT.Share\가상머신(개발자)\Hyper-V WMS")</f>
        <v>\\10.12.11.20\TFO.FAIT.Share\가상머신(개발자)\Hyper-V WMS</v>
      </c>
    </row>
    <row r="5577" spans="1:1" x14ac:dyDescent="0.4">
      <c r="A5577" t="str">
        <f>HYPERLINK("\\10.12.11.20\TFO.FAIT.Share\가상머신(개발자)\Hyper-V WMS\RDCMan 환경 설정")</f>
        <v>\\10.12.11.20\TFO.FAIT.Share\가상머신(개발자)\Hyper-V WMS\RDCMan 환경 설정</v>
      </c>
    </row>
    <row r="5578" spans="1:1" x14ac:dyDescent="0.4">
      <c r="A5578" t="str">
        <f>HYPERLINK("\\10.12.11.20\TFO.FAIT.Share\가상머신(개발자)\Hyper-V WMS\Windows10 DevPC")</f>
        <v>\\10.12.11.20\TFO.FAIT.Share\가상머신(개발자)\Hyper-V WMS\Windows10 DevPC</v>
      </c>
    </row>
    <row r="5579" spans="1:1" x14ac:dyDescent="0.4">
      <c r="A5579" t="str">
        <f>HYPERLINK("\\10.12.11.20\TFO.FAIT.Share\가상머신(개발자)\Hyper-V WMS\Windows10 DevPC\Snapshots")</f>
        <v>\\10.12.11.20\TFO.FAIT.Share\가상머신(개발자)\Hyper-V WMS\Windows10 DevPC\Snapshots</v>
      </c>
    </row>
    <row r="5580" spans="1:1" x14ac:dyDescent="0.4">
      <c r="A5580" t="str">
        <f>HYPERLINK("\\10.12.11.20\TFO.FAIT.Share\가상머신(개발자)\Hyper-V WMS\Windows10 DevPC\Virtual Hard Disks")</f>
        <v>\\10.12.11.20\TFO.FAIT.Share\가상머신(개발자)\Hyper-V WMS\Windows10 DevPC\Virtual Hard Disks</v>
      </c>
    </row>
    <row r="5581" spans="1:1" x14ac:dyDescent="0.4">
      <c r="A5581" t="str">
        <f>HYPERLINK("\\10.12.11.20\TFO.FAIT.Share\가상머신(개발자)\Hyper-V WMS\Windows10 DevPC\Virtual Machines")</f>
        <v>\\10.12.11.20\TFO.FAIT.Share\가상머신(개발자)\Hyper-V WMS\Windows10 DevPC\Virtual Machines</v>
      </c>
    </row>
    <row r="5582" spans="1:1" x14ac:dyDescent="0.4">
      <c r="A5582" t="str">
        <f>HYPERLINK("\\10.12.11.20\TFO.FAIT.Share\가상머신(개발자)\Hyper-V WMS\Windows10 DevPC\Snapshots\30722AF8-E15A-49B0-8897-778F953ED508")</f>
        <v>\\10.12.11.20\TFO.FAIT.Share\가상머신(개발자)\Hyper-V WMS\Windows10 DevPC\Snapshots\30722AF8-E15A-49B0-8897-778F953ED508</v>
      </c>
    </row>
    <row r="5583" spans="1:1" x14ac:dyDescent="0.4">
      <c r="A5583" t="str">
        <f>HYPERLINK("\\10.12.11.20\TFO.FAIT.Share\가상머신(개발자)\Hyper-V WMS\Windows10 DevPC\Virtual Machines\FCB049F9-1345-41E4-8A45-7DD2480211AD")</f>
        <v>\\10.12.11.20\TFO.FAIT.Share\가상머신(개발자)\Hyper-V WMS\Windows10 DevPC\Virtual Machines\FCB049F9-1345-41E4-8A45-7DD2480211AD</v>
      </c>
    </row>
    <row r="5584" spans="1:1" x14ac:dyDescent="0.4">
      <c r="A5584" t="str">
        <f>HYPERLINK("\\10.12.11.20\TFO.FAIT.Share\개발자 셋팅\라이선스")</f>
        <v>\\10.12.11.20\TFO.FAIT.Share\개발자 셋팅\라이선스</v>
      </c>
    </row>
    <row r="5585" spans="1:1" x14ac:dyDescent="0.4">
      <c r="A5585" t="str">
        <f>HYPERLINK("\\10.12.11.20\TFO.FAIT.Share\개발자 셋팅\서버 관련")</f>
        <v>\\10.12.11.20\TFO.FAIT.Share\개발자 셋팅\서버 관련</v>
      </c>
    </row>
    <row r="5586" spans="1:1" x14ac:dyDescent="0.4">
      <c r="A5586" t="str">
        <f>HYPERLINK("\\10.12.11.20\TFO.FAIT.Share\개발자 셋팅\클라이언트 관련")</f>
        <v>\\10.12.11.20\TFO.FAIT.Share\개발자 셋팅\클라이언트 관련</v>
      </c>
    </row>
    <row r="5587" spans="1:1" x14ac:dyDescent="0.4">
      <c r="A5587" t="str">
        <f>HYPERLINK("\\10.12.11.20\TFO.FAIT.Share\개발자 셋팅\라이선스\MES 스프레드시트 라이선스")</f>
        <v>\\10.12.11.20\TFO.FAIT.Share\개발자 셋팅\라이선스\MES 스프레드시트 라이선스</v>
      </c>
    </row>
    <row r="5588" spans="1:1" x14ac:dyDescent="0.4">
      <c r="A5588" t="str">
        <f>HYPERLINK("\\10.12.11.20\TFO.FAIT.Share\개발자 셋팅\라이선스\SFA WMS DevExpress 라이선스")</f>
        <v>\\10.12.11.20\TFO.FAIT.Share\개발자 셋팅\라이선스\SFA WMS DevExpress 라이선스</v>
      </c>
    </row>
    <row r="5589" spans="1:1" x14ac:dyDescent="0.4">
      <c r="A5589" t="str">
        <f>HYPERLINK("\\10.12.11.20\TFO.FAIT.Share\개발자 셋팅\라이선스\TFO WMS Component One 라이선스")</f>
        <v>\\10.12.11.20\TFO.FAIT.Share\개발자 셋팅\라이선스\TFO WMS Component One 라이선스</v>
      </c>
    </row>
    <row r="5590" spans="1:1" x14ac:dyDescent="0.4">
      <c r="A5590" t="str">
        <f>HYPERLINK("\\10.12.11.20\TFO.FAIT.Share\개발자 셋팅\라이선스\TOAD 라이선스")</f>
        <v>\\10.12.11.20\TFO.FAIT.Share\개발자 셋팅\라이선스\TOAD 라이선스</v>
      </c>
    </row>
    <row r="5591" spans="1:1" x14ac:dyDescent="0.4">
      <c r="A5591" t="str">
        <f>HYPERLINK("\\10.12.11.20\TFO.FAIT.Share\개발자 셋팅\서버 관련\DevTool")</f>
        <v>\\10.12.11.20\TFO.FAIT.Share\개발자 셋팅\서버 관련\DevTool</v>
      </c>
    </row>
    <row r="5592" spans="1:1" x14ac:dyDescent="0.4">
      <c r="A5592" t="str">
        <f>HYPERLINK("\\10.12.11.20\TFO.FAIT.Share\개발자 셋팅\서버 관련\Highway101 Installer")</f>
        <v>\\10.12.11.20\TFO.FAIT.Share\개발자 셋팅\서버 관련\Highway101 Installer</v>
      </c>
    </row>
    <row r="5593" spans="1:1" x14ac:dyDescent="0.4">
      <c r="A5593" t="str">
        <f>HYPERLINK("\\10.12.11.20\TFO.FAIT.Share\개발자 셋팅\서버 관련\winx64_12201_client")</f>
        <v>\\10.12.11.20\TFO.FAIT.Share\개발자 셋팅\서버 관련\winx64_12201_client</v>
      </c>
    </row>
    <row r="5594" spans="1:1" x14ac:dyDescent="0.4">
      <c r="A5594" t="str">
        <f>HYPERLINK("\\10.12.11.20\TFO.FAIT.Share\개발자 셋팅\서버 관련\Highway101 Installer\middleware-installer-7.0.8-standard")</f>
        <v>\\10.12.11.20\TFO.FAIT.Share\개발자 셋팅\서버 관련\Highway101 Installer\middleware-installer-7.0.8-standard</v>
      </c>
    </row>
    <row r="5595" spans="1:1" x14ac:dyDescent="0.4">
      <c r="A5595" t="str">
        <f>HYPERLINK("\\10.12.11.20\TFO.FAIT.Share\개발자 셋팅\서버 관련\Highway101 Installer\middleware-installer-7.0.8-standard\com")</f>
        <v>\\10.12.11.20\TFO.FAIT.Share\개발자 셋팅\서버 관련\Highway101 Installer\middleware-installer-7.0.8-standard\com</v>
      </c>
    </row>
    <row r="5596" spans="1:1" x14ac:dyDescent="0.4">
      <c r="A5596" t="str">
        <f>HYPERLINK("\\10.12.11.20\TFO.FAIT.Share\개발자 셋팅\서버 관련\Highway101 Installer\middleware-installer-7.0.8-standard\img")</f>
        <v>\\10.12.11.20\TFO.FAIT.Share\개발자 셋팅\서버 관련\Highway101 Installer\middleware-installer-7.0.8-standard\img</v>
      </c>
    </row>
    <row r="5597" spans="1:1" x14ac:dyDescent="0.4">
      <c r="A5597" t="str">
        <f>HYPERLINK("\\10.12.11.20\TFO.FAIT.Share\개발자 셋팅\서버 관련\Highway101 Installer\middleware-installer-7.0.8-standard\langpacks")</f>
        <v>\\10.12.11.20\TFO.FAIT.Share\개발자 셋팅\서버 관련\Highway101 Installer\middleware-installer-7.0.8-standard\langpacks</v>
      </c>
    </row>
    <row r="5598" spans="1:1" x14ac:dyDescent="0.4">
      <c r="A5598" t="str">
        <f>HYPERLINK("\\10.12.11.20\TFO.FAIT.Share\개발자 셋팅\서버 관련\Highway101 Installer\middleware-installer-7.0.8-standard\META-INF")</f>
        <v>\\10.12.11.20\TFO.FAIT.Share\개발자 셋팅\서버 관련\Highway101 Installer\middleware-installer-7.0.8-standard\META-INF</v>
      </c>
    </row>
    <row r="5599" spans="1:1" x14ac:dyDescent="0.4">
      <c r="A5599" t="str">
        <f>HYPERLINK("\\10.12.11.20\TFO.FAIT.Share\개발자 셋팅\서버 관련\Highway101 Installer\middleware-installer-7.0.8-standard\native")</f>
        <v>\\10.12.11.20\TFO.FAIT.Share\개발자 셋팅\서버 관련\Highway101 Installer\middleware-installer-7.0.8-standard\native</v>
      </c>
    </row>
    <row r="5600" spans="1:1" x14ac:dyDescent="0.4">
      <c r="A5600" t="str">
        <f>HYPERLINK("\\10.12.11.20\TFO.FAIT.Share\개발자 셋팅\서버 관련\Highway101 Installer\middleware-installer-7.0.8-standard\org")</f>
        <v>\\10.12.11.20\TFO.FAIT.Share\개발자 셋팅\서버 관련\Highway101 Installer\middleware-installer-7.0.8-standard\org</v>
      </c>
    </row>
    <row r="5601" spans="1:1" x14ac:dyDescent="0.4">
      <c r="A5601" t="str">
        <f>HYPERLINK("\\10.12.11.20\TFO.FAIT.Share\개발자 셋팅\서버 관련\Highway101 Installer\middleware-installer-7.0.8-standard\packs")</f>
        <v>\\10.12.11.20\TFO.FAIT.Share\개발자 셋팅\서버 관련\Highway101 Installer\middleware-installer-7.0.8-standard\packs</v>
      </c>
    </row>
    <row r="5602" spans="1:1" x14ac:dyDescent="0.4">
      <c r="A5602" t="str">
        <f>HYPERLINK("\\10.12.11.20\TFO.FAIT.Share\개발자 셋팅\서버 관련\Highway101 Installer\middleware-installer-7.0.8-standard\res")</f>
        <v>\\10.12.11.20\TFO.FAIT.Share\개발자 셋팅\서버 관련\Highway101 Installer\middleware-installer-7.0.8-standard\res</v>
      </c>
    </row>
    <row r="5603" spans="1:1" x14ac:dyDescent="0.4">
      <c r="A5603" t="str">
        <f>HYPERLINK("\\10.12.11.20\TFO.FAIT.Share\개발자 셋팅\서버 관련\Highway101 Installer\middleware-installer-7.0.8-standard\com\izforge")</f>
        <v>\\10.12.11.20\TFO.FAIT.Share\개발자 셋팅\서버 관련\Highway101 Installer\middleware-installer-7.0.8-standard\com\izforge</v>
      </c>
    </row>
    <row r="5604" spans="1:1" x14ac:dyDescent="0.4">
      <c r="A5604" t="str">
        <f>HYPERLINK("\\10.12.11.20\TFO.FAIT.Share\개발자 셋팅\서버 관련\Highway101 Installer\middleware-installer-7.0.8-standard\com\izforge\izpack")</f>
        <v>\\10.12.11.20\TFO.FAIT.Share\개발자 셋팅\서버 관련\Highway101 Installer\middleware-installer-7.0.8-standard\com\izforge\izpack</v>
      </c>
    </row>
    <row r="5605" spans="1:1" x14ac:dyDescent="0.4">
      <c r="A5605" t="str">
        <f>HYPERLINK("\\10.12.11.20\TFO.FAIT.Share\개발자 셋팅\서버 관련\Highway101 Installer\middleware-installer-7.0.8-standard\com\izforge\izpack\adaptator")</f>
        <v>\\10.12.11.20\TFO.FAIT.Share\개발자 셋팅\서버 관련\Highway101 Installer\middleware-installer-7.0.8-standard\com\izforge\izpack\adaptator</v>
      </c>
    </row>
    <row r="5606" spans="1:1" x14ac:dyDescent="0.4">
      <c r="A5606" t="str">
        <f>HYPERLINK("\\10.12.11.20\TFO.FAIT.Share\개발자 셋팅\서버 관련\Highway101 Installer\middleware-installer-7.0.8-standard\com\izforge\izpack\compiler")</f>
        <v>\\10.12.11.20\TFO.FAIT.Share\개발자 셋팅\서버 관련\Highway101 Installer\middleware-installer-7.0.8-standard\com\izforge\izpack\compiler</v>
      </c>
    </row>
    <row r="5607" spans="1:1" x14ac:dyDescent="0.4">
      <c r="A5607" t="str">
        <f>HYPERLINK("\\10.12.11.20\TFO.FAIT.Share\개발자 셋팅\서버 관련\Highway101 Installer\middleware-installer-7.0.8-standard\com\izforge\izpack\event")</f>
        <v>\\10.12.11.20\TFO.FAIT.Share\개발자 셋팅\서버 관련\Highway101 Installer\middleware-installer-7.0.8-standard\com\izforge\izpack\event</v>
      </c>
    </row>
    <row r="5608" spans="1:1" x14ac:dyDescent="0.4">
      <c r="A5608" t="str">
        <f>HYPERLINK("\\10.12.11.20\TFO.FAIT.Share\개발자 셋팅\서버 관련\Highway101 Installer\middleware-installer-7.0.8-standard\com\izforge\izpack\gui")</f>
        <v>\\10.12.11.20\TFO.FAIT.Share\개발자 셋팅\서버 관련\Highway101 Installer\middleware-installer-7.0.8-standard\com\izforge\izpack\gui</v>
      </c>
    </row>
    <row r="5609" spans="1:1" x14ac:dyDescent="0.4">
      <c r="A5609" t="str">
        <f>HYPERLINK("\\10.12.11.20\TFO.FAIT.Share\개발자 셋팅\서버 관련\Highway101 Installer\middleware-installer-7.0.8-standard\com\izforge\izpack\installer")</f>
        <v>\\10.12.11.20\TFO.FAIT.Share\개발자 셋팅\서버 관련\Highway101 Installer\middleware-installer-7.0.8-standard\com\izforge\izpack\installer</v>
      </c>
    </row>
    <row r="5610" spans="1:1" x14ac:dyDescent="0.4">
      <c r="A5610" t="str">
        <f>HYPERLINK("\\10.12.11.20\TFO.FAIT.Share\개발자 셋팅\서버 관련\Highway101 Installer\middleware-installer-7.0.8-standard\com\izforge\izpack\io")</f>
        <v>\\10.12.11.20\TFO.FAIT.Share\개발자 셋팅\서버 관련\Highway101 Installer\middleware-installer-7.0.8-standard\com\izforge\izpack\io</v>
      </c>
    </row>
    <row r="5611" spans="1:1" x14ac:dyDescent="0.4">
      <c r="A5611" t="str">
        <f>HYPERLINK("\\10.12.11.20\TFO.FAIT.Share\개발자 셋팅\서버 관련\Highway101 Installer\middleware-installer-7.0.8-standard\com\izforge\izpack\panels")</f>
        <v>\\10.12.11.20\TFO.FAIT.Share\개발자 셋팅\서버 관련\Highway101 Installer\middleware-installer-7.0.8-standard\com\izforge\izpack\panels</v>
      </c>
    </row>
    <row r="5612" spans="1:1" x14ac:dyDescent="0.4">
      <c r="A5612" t="str">
        <f>HYPERLINK("\\10.12.11.20\TFO.FAIT.Share\개발자 셋팅\서버 관련\Highway101 Installer\middleware-installer-7.0.8-standard\com\izforge\izpack\rules")</f>
        <v>\\10.12.11.20\TFO.FAIT.Share\개발자 셋팅\서버 관련\Highway101 Installer\middleware-installer-7.0.8-standard\com\izforge\izpack\rules</v>
      </c>
    </row>
    <row r="5613" spans="1:1" x14ac:dyDescent="0.4">
      <c r="A5613" t="str">
        <f>HYPERLINK("\\10.12.11.20\TFO.FAIT.Share\개발자 셋팅\서버 관련\Highway101 Installer\middleware-installer-7.0.8-standard\com\izforge\izpack\uninstaller")</f>
        <v>\\10.12.11.20\TFO.FAIT.Share\개발자 셋팅\서버 관련\Highway101 Installer\middleware-installer-7.0.8-standard\com\izforge\izpack\uninstaller</v>
      </c>
    </row>
    <row r="5614" spans="1:1" x14ac:dyDescent="0.4">
      <c r="A5614" t="str">
        <f>HYPERLINK("\\10.12.11.20\TFO.FAIT.Share\개발자 셋팅\서버 관련\Highway101 Installer\middleware-installer-7.0.8-standard\com\izforge\izpack\util")</f>
        <v>\\10.12.11.20\TFO.FAIT.Share\개발자 셋팅\서버 관련\Highway101 Installer\middleware-installer-7.0.8-standard\com\izforge\izpack\util</v>
      </c>
    </row>
    <row r="5615" spans="1:1" x14ac:dyDescent="0.4">
      <c r="A5615" t="str">
        <f>HYPERLINK("\\10.12.11.20\TFO.FAIT.Share\개발자 셋팅\서버 관련\Highway101 Installer\middleware-installer-7.0.8-standard\com\izforge\izpack\adaptator\impl")</f>
        <v>\\10.12.11.20\TFO.FAIT.Share\개발자 셋팅\서버 관련\Highway101 Installer\middleware-installer-7.0.8-standard\com\izforge\izpack\adaptator\impl</v>
      </c>
    </row>
    <row r="5616" spans="1:1" x14ac:dyDescent="0.4">
      <c r="A5616" t="str">
        <f>HYPERLINK("\\10.12.11.20\TFO.FAIT.Share\개발자 셋팅\서버 관련\Highway101 Installer\middleware-installer-7.0.8-standard\com\izforge\izpack\util\os")</f>
        <v>\\10.12.11.20\TFO.FAIT.Share\개발자 셋팅\서버 관련\Highway101 Installer\middleware-installer-7.0.8-standard\com\izforge\izpack\util\os</v>
      </c>
    </row>
    <row r="5617" spans="1:1" x14ac:dyDescent="0.4">
      <c r="A5617" t="str">
        <f>HYPERLINK("\\10.12.11.20\TFO.FAIT.Share\개발자 셋팅\서버 관련\Highway101 Installer\middleware-installer-7.0.8-standard\com\izforge\izpack\util\xml")</f>
        <v>\\10.12.11.20\TFO.FAIT.Share\개발자 셋팅\서버 관련\Highway101 Installer\middleware-installer-7.0.8-standard\com\izforge\izpack\util\xml</v>
      </c>
    </row>
    <row r="5618" spans="1:1" x14ac:dyDescent="0.4">
      <c r="A5618" t="str">
        <f>HYPERLINK("\\10.12.11.20\TFO.FAIT.Share\개발자 셋팅\서버 관련\Highway101 Installer\middleware-installer-7.0.8-standard\com\izforge\izpack\util\os\unix")</f>
        <v>\\10.12.11.20\TFO.FAIT.Share\개발자 셋팅\서버 관련\Highway101 Installer\middleware-installer-7.0.8-standard\com\izforge\izpack\util\os\unix</v>
      </c>
    </row>
    <row r="5619" spans="1:1" x14ac:dyDescent="0.4">
      <c r="A5619" t="str">
        <f>HYPERLINK("\\10.12.11.20\TFO.FAIT.Share\개발자 셋팅\서버 관련\Highway101 Installer\middleware-installer-7.0.8-standard\org\apache")</f>
        <v>\\10.12.11.20\TFO.FAIT.Share\개발자 셋팅\서버 관련\Highway101 Installer\middleware-installer-7.0.8-standard\org\apache</v>
      </c>
    </row>
    <row r="5620" spans="1:1" x14ac:dyDescent="0.4">
      <c r="A5620" t="str">
        <f>HYPERLINK("\\10.12.11.20\TFO.FAIT.Share\개발자 셋팅\서버 관련\Highway101 Installer\middleware-installer-7.0.8-standard\org\apache\regexp")</f>
        <v>\\10.12.11.20\TFO.FAIT.Share\개발자 셋팅\서버 관련\Highway101 Installer\middleware-installer-7.0.8-standard\org\apache\regexp</v>
      </c>
    </row>
    <row r="5621" spans="1:1" x14ac:dyDescent="0.4">
      <c r="A5621" t="str">
        <f>HYPERLINK("\\10.12.11.20\TFO.FAIT.Share\개발자 셋팅\서버 관련\winx64_12201_client\client")</f>
        <v>\\10.12.11.20\TFO.FAIT.Share\개발자 셋팅\서버 관련\winx64_12201_client\client</v>
      </c>
    </row>
    <row r="5622" spans="1:1" x14ac:dyDescent="0.4">
      <c r="A5622" t="str">
        <f>HYPERLINK("\\10.12.11.20\TFO.FAIT.Share\개발자 셋팅\서버 관련\winx64_12201_client\client\install")</f>
        <v>\\10.12.11.20\TFO.FAIT.Share\개발자 셋팅\서버 관련\winx64_12201_client\client\install</v>
      </c>
    </row>
    <row r="5623" spans="1:1" x14ac:dyDescent="0.4">
      <c r="A5623" t="str">
        <f>HYPERLINK("\\10.12.11.20\TFO.FAIT.Share\개발자 셋팅\서버 관련\winx64_12201_client\client\response")</f>
        <v>\\10.12.11.20\TFO.FAIT.Share\개발자 셋팅\서버 관련\winx64_12201_client\client\response</v>
      </c>
    </row>
    <row r="5624" spans="1:1" x14ac:dyDescent="0.4">
      <c r="A5624" t="str">
        <f>HYPERLINK("\\10.12.11.20\TFO.FAIT.Share\개발자 셋팅\서버 관련\winx64_12201_client\client\stage")</f>
        <v>\\10.12.11.20\TFO.FAIT.Share\개발자 셋팅\서버 관련\winx64_12201_client\client\stage</v>
      </c>
    </row>
    <row r="5625" spans="1:1" x14ac:dyDescent="0.4">
      <c r="A5625" t="str">
        <f>HYPERLINK("\\10.12.11.20\TFO.FAIT.Share\개발자 셋팅\서버 관련\winx64_12201_client\client\install\access")</f>
        <v>\\10.12.11.20\TFO.FAIT.Share\개발자 셋팅\서버 관련\winx64_12201_client\client\install\access</v>
      </c>
    </row>
    <row r="5626" spans="1:1" x14ac:dyDescent="0.4">
      <c r="A5626" t="str">
        <f>HYPERLINK("\\10.12.11.20\TFO.FAIT.Share\개발자 셋팅\서버 관련\winx64_12201_client\client\install\images")</f>
        <v>\\10.12.11.20\TFO.FAIT.Share\개발자 셋팅\서버 관련\winx64_12201_client\client\install\images</v>
      </c>
    </row>
    <row r="5627" spans="1:1" x14ac:dyDescent="0.4">
      <c r="A5627" t="str">
        <f>HYPERLINK("\\10.12.11.20\TFO.FAIT.Share\개발자 셋팅\서버 관련\winx64_12201_client\client\install\resource")</f>
        <v>\\10.12.11.20\TFO.FAIT.Share\개발자 셋팅\서버 관련\winx64_12201_client\client\install\resource</v>
      </c>
    </row>
    <row r="5628" spans="1:1" x14ac:dyDescent="0.4">
      <c r="A5628" t="str">
        <f>HYPERLINK("\\10.12.11.20\TFO.FAIT.Share\개발자 셋팅\서버 관련\winx64_12201_client\client\install\access\jdk")</f>
        <v>\\10.12.11.20\TFO.FAIT.Share\개발자 셋팅\서버 관련\winx64_12201_client\client\install\access\jdk</v>
      </c>
    </row>
    <row r="5629" spans="1:1" x14ac:dyDescent="0.4">
      <c r="A5629" t="str">
        <f>HYPERLINK("\\10.12.11.20\TFO.FAIT.Share\개발자 셋팅\서버 관련\winx64_12201_client\client\install\access\jdk\jre")</f>
        <v>\\10.12.11.20\TFO.FAIT.Share\개발자 셋팅\서버 관련\winx64_12201_client\client\install\access\jdk\jre</v>
      </c>
    </row>
    <row r="5630" spans="1:1" x14ac:dyDescent="0.4">
      <c r="A5630" t="str">
        <f>HYPERLINK("\\10.12.11.20\TFO.FAIT.Share\개발자 셋팅\서버 관련\winx64_12201_client\client\install\access\jdk\jre\bin")</f>
        <v>\\10.12.11.20\TFO.FAIT.Share\개발자 셋팅\서버 관련\winx64_12201_client\client\install\access\jdk\jre\bin</v>
      </c>
    </row>
    <row r="5631" spans="1:1" x14ac:dyDescent="0.4">
      <c r="A5631" t="str">
        <f>HYPERLINK("\\10.12.11.20\TFO.FAIT.Share\개발자 셋팅\서버 관련\winx64_12201_client\client\install\access\jdk\jre\lib")</f>
        <v>\\10.12.11.20\TFO.FAIT.Share\개발자 셋팅\서버 관련\winx64_12201_client\client\install\access\jdk\jre\lib</v>
      </c>
    </row>
    <row r="5632" spans="1:1" x14ac:dyDescent="0.4">
      <c r="A5632" t="str">
        <f>HYPERLINK("\\10.12.11.20\TFO.FAIT.Share\개발자 셋팅\서버 관련\winx64_12201_client\client\install\access\jdk\jre\lib\ext")</f>
        <v>\\10.12.11.20\TFO.FAIT.Share\개발자 셋팅\서버 관련\winx64_12201_client\client\install\access\jdk\jre\lib\ext</v>
      </c>
    </row>
    <row r="5633" spans="1:1" x14ac:dyDescent="0.4">
      <c r="A5633" t="str">
        <f>HYPERLINK("\\10.12.11.20\TFO.FAIT.Share\개발자 셋팅\서버 관련\winx64_12201_client\client\stage\Actions")</f>
        <v>\\10.12.11.20\TFO.FAIT.Share\개발자 셋팅\서버 관련\winx64_12201_client\client\stage\Actions</v>
      </c>
    </row>
    <row r="5634" spans="1:1" x14ac:dyDescent="0.4">
      <c r="A5634" t="str">
        <f>HYPERLINK("\\10.12.11.20\TFO.FAIT.Share\개발자 셋팅\서버 관련\winx64_12201_client\client\stage\ComponentList")</f>
        <v>\\10.12.11.20\TFO.FAIT.Share\개발자 셋팅\서버 관련\winx64_12201_client\client\stage\ComponentList</v>
      </c>
    </row>
    <row r="5635" spans="1:1" x14ac:dyDescent="0.4">
      <c r="A5635" t="str">
        <f>HYPERLINK("\\10.12.11.20\TFO.FAIT.Share\개발자 셋팅\서버 관련\winx64_12201_client\client\stage\Components")</f>
        <v>\\10.12.11.20\TFO.FAIT.Share\개발자 셋팅\서버 관련\winx64_12201_client\client\stage\Components</v>
      </c>
    </row>
    <row r="5636" spans="1:1" x14ac:dyDescent="0.4">
      <c r="A5636" t="str">
        <f>HYPERLINK("\\10.12.11.20\TFO.FAIT.Share\개발자 셋팅\서버 관련\winx64_12201_client\client\stage\cvu")</f>
        <v>\\10.12.11.20\TFO.FAIT.Share\개발자 셋팅\서버 관련\winx64_12201_client\client\stage\cvu</v>
      </c>
    </row>
    <row r="5637" spans="1:1" x14ac:dyDescent="0.4">
      <c r="A5637" t="str">
        <f>HYPERLINK("\\10.12.11.20\TFO.FAIT.Share\개발자 셋팅\서버 관련\winx64_12201_client\client\stage\Dialogs")</f>
        <v>\\10.12.11.20\TFO.FAIT.Share\개발자 셋팅\서버 관련\winx64_12201_client\client\stage\Dialogs</v>
      </c>
    </row>
    <row r="5638" spans="1:1" x14ac:dyDescent="0.4">
      <c r="A5638" t="str">
        <f>HYPERLINK("\\10.12.11.20\TFO.FAIT.Share\개발자 셋팅\서버 관련\winx64_12201_client\client\stage\ext")</f>
        <v>\\10.12.11.20\TFO.FAIT.Share\개발자 셋팅\서버 관련\winx64_12201_client\client\stage\ext</v>
      </c>
    </row>
    <row r="5639" spans="1:1" x14ac:dyDescent="0.4">
      <c r="A5639" t="str">
        <f>HYPERLINK("\\10.12.11.20\TFO.FAIT.Share\개발자 셋팅\서버 관련\winx64_12201_client\client\stage\fastcopy")</f>
        <v>\\10.12.11.20\TFO.FAIT.Share\개발자 셋팅\서버 관련\winx64_12201_client\client\stage\fastcopy</v>
      </c>
    </row>
    <row r="5640" spans="1:1" x14ac:dyDescent="0.4">
      <c r="A5640" t="str">
        <f>HYPERLINK("\\10.12.11.20\TFO.FAIT.Share\개발자 셋팅\서버 관련\winx64_12201_client\client\stage\globalvariables")</f>
        <v>\\10.12.11.20\TFO.FAIT.Share\개발자 셋팅\서버 관련\winx64_12201_client\client\stage\globalvariables</v>
      </c>
    </row>
    <row r="5641" spans="1:1" x14ac:dyDescent="0.4">
      <c r="A5641" t="str">
        <f>HYPERLINK("\\10.12.11.20\TFO.FAIT.Share\개발자 셋팅\서버 관련\winx64_12201_client\client\stage\properties")</f>
        <v>\\10.12.11.20\TFO.FAIT.Share\개발자 셋팅\서버 관련\winx64_12201_client\client\stage\properties</v>
      </c>
    </row>
    <row r="5642" spans="1:1" x14ac:dyDescent="0.4">
      <c r="A5642" t="str">
        <f>HYPERLINK("\\10.12.11.20\TFO.FAIT.Share\개발자 셋팅\서버 관련\winx64_12201_client\client\stage\Queries")</f>
        <v>\\10.12.11.20\TFO.FAIT.Share\개발자 셋팅\서버 관련\winx64_12201_client\client\stage\Queries</v>
      </c>
    </row>
    <row r="5643" spans="1:1" x14ac:dyDescent="0.4">
      <c r="A5643" t="str">
        <f>HYPERLINK("\\10.12.11.20\TFO.FAIT.Share\개발자 셋팅\서버 관련\winx64_12201_client\client\stage\sizes")</f>
        <v>\\10.12.11.20\TFO.FAIT.Share\개발자 셋팅\서버 관련\winx64_12201_client\client\stage\sizes</v>
      </c>
    </row>
    <row r="5644" spans="1:1" x14ac:dyDescent="0.4">
      <c r="A5644" t="str">
        <f>HYPERLINK("\\10.12.11.20\TFO.FAIT.Share\개발자 셋팅\서버 관련\winx64_12201_client\client\stage\Actions\aclActions")</f>
        <v>\\10.12.11.20\TFO.FAIT.Share\개발자 셋팅\서버 관련\winx64_12201_client\client\stage\Actions\aclActions</v>
      </c>
    </row>
    <row r="5645" spans="1:1" x14ac:dyDescent="0.4">
      <c r="A5645" t="str">
        <f>HYPERLINK("\\10.12.11.20\TFO.FAIT.Share\개발자 셋팅\서버 관련\winx64_12201_client\client\stage\Actions\clusterActions")</f>
        <v>\\10.12.11.20\TFO.FAIT.Share\개발자 셋팅\서버 관련\winx64_12201_client\client\stage\Actions\clusterActions</v>
      </c>
    </row>
    <row r="5646" spans="1:1" x14ac:dyDescent="0.4">
      <c r="A5646" t="str">
        <f>HYPERLINK("\\10.12.11.20\TFO.FAIT.Share\개발자 셋팅\서버 관련\winx64_12201_client\client\stage\Actions\customFileActions")</f>
        <v>\\10.12.11.20\TFO.FAIT.Share\개발자 셋팅\서버 관련\winx64_12201_client\client\stage\Actions\customFileActions</v>
      </c>
    </row>
    <row r="5647" spans="1:1" x14ac:dyDescent="0.4">
      <c r="A5647" t="str">
        <f>HYPERLINK("\\10.12.11.20\TFO.FAIT.Share\개발자 셋팅\서버 관련\winx64_12201_client\client\stage\Actions\dbActions")</f>
        <v>\\10.12.11.20\TFO.FAIT.Share\개발자 셋팅\서버 관련\winx64_12201_client\client\stage\Actions\dbActions</v>
      </c>
    </row>
    <row r="5648" spans="1:1" x14ac:dyDescent="0.4">
      <c r="A5648" t="str">
        <f>HYPERLINK("\\10.12.11.20\TFO.FAIT.Share\개발자 셋팅\서버 관련\winx64_12201_client\client\stage\Actions\docActionLib")</f>
        <v>\\10.12.11.20\TFO.FAIT.Share\개발자 셋팅\서버 관련\winx64_12201_client\client\stage\Actions\docActionLib</v>
      </c>
    </row>
    <row r="5649" spans="1:1" x14ac:dyDescent="0.4">
      <c r="A5649" t="str">
        <f>HYPERLINK("\\10.12.11.20\TFO.FAIT.Share\개발자 셋팅\서버 관련\winx64_12201_client\client\stage\Actions\fileActions")</f>
        <v>\\10.12.11.20\TFO.FAIT.Share\개발자 셋팅\서버 관련\winx64_12201_client\client\stage\Actions\fileActions</v>
      </c>
    </row>
    <row r="5650" spans="1:1" x14ac:dyDescent="0.4">
      <c r="A5650" t="str">
        <f>HYPERLINK("\\10.12.11.20\TFO.FAIT.Share\개발자 셋팅\서버 관련\winx64_12201_client\client\stage\Actions\generalActions")</f>
        <v>\\10.12.11.20\TFO.FAIT.Share\개발자 셋팅\서버 관련\winx64_12201_client\client\stage\Actions\generalActions</v>
      </c>
    </row>
    <row r="5651" spans="1:1" x14ac:dyDescent="0.4">
      <c r="A5651" t="str">
        <f>HYPERLINK("\\10.12.11.20\TFO.FAIT.Share\개발자 셋팅\서버 관련\winx64_12201_client\client\stage\Actions\jarActions")</f>
        <v>\\10.12.11.20\TFO.FAIT.Share\개발자 셋팅\서버 관련\winx64_12201_client\client\stage\Actions\jarActions</v>
      </c>
    </row>
    <row r="5652" spans="1:1" x14ac:dyDescent="0.4">
      <c r="A5652" t="str">
        <f>HYPERLINK("\\10.12.11.20\TFO.FAIT.Share\개발자 셋팅\서버 관련\winx64_12201_client\client\stage\Actions\launchPadActions")</f>
        <v>\\10.12.11.20\TFO.FAIT.Share\개발자 셋팅\서버 관련\winx64_12201_client\client\stage\Actions\launchPadActions</v>
      </c>
    </row>
    <row r="5653" spans="1:1" x14ac:dyDescent="0.4">
      <c r="A5653" t="str">
        <f>HYPERLINK("\\10.12.11.20\TFO.FAIT.Share\개발자 셋팅\서버 관련\winx64_12201_client\client\stage\Actions\ntActionLib")</f>
        <v>\\10.12.11.20\TFO.FAIT.Share\개발자 셋팅\서버 관련\winx64_12201_client\client\stage\Actions\ntActionLib</v>
      </c>
    </row>
    <row r="5654" spans="1:1" x14ac:dyDescent="0.4">
      <c r="A5654" t="str">
        <f>HYPERLINK("\\10.12.11.20\TFO.FAIT.Share\개발자 셋팅\서버 관련\winx64_12201_client\client\stage\Actions\ntCrsActionLib")</f>
        <v>\\10.12.11.20\TFO.FAIT.Share\개발자 셋팅\서버 관련\winx64_12201_client\client\stage\Actions\ntCrsActionLib</v>
      </c>
    </row>
    <row r="5655" spans="1:1" x14ac:dyDescent="0.4">
      <c r="A5655" t="str">
        <f>HYPERLINK("\\10.12.11.20\TFO.FAIT.Share\개발자 셋팅\서버 관련\winx64_12201_client\client\stage\Actions\ntGrpActionLib")</f>
        <v>\\10.12.11.20\TFO.FAIT.Share\개발자 셋팅\서버 관련\winx64_12201_client\client\stage\Actions\ntGrpActionLib</v>
      </c>
    </row>
    <row r="5656" spans="1:1" x14ac:dyDescent="0.4">
      <c r="A5656" t="str">
        <f>HYPERLINK("\\10.12.11.20\TFO.FAIT.Share\개발자 셋팅\서버 관련\winx64_12201_client\client\stage\Actions\ntServicesActions")</f>
        <v>\\10.12.11.20\TFO.FAIT.Share\개발자 셋팅\서버 관련\winx64_12201_client\client\stage\Actions\ntServicesActions</v>
      </c>
    </row>
    <row r="5657" spans="1:1" x14ac:dyDescent="0.4">
      <c r="A5657" t="str">
        <f>HYPERLINK("\\10.12.11.20\TFO.FAIT.Share\개발자 셋팅\서버 관련\winx64_12201_client\client\stage\Actions\ntw32FoldersActions")</f>
        <v>\\10.12.11.20\TFO.FAIT.Share\개발자 셋팅\서버 관련\winx64_12201_client\client\stage\Actions\ntw32FoldersActions</v>
      </c>
    </row>
    <row r="5658" spans="1:1" x14ac:dyDescent="0.4">
      <c r="A5658" t="str">
        <f>HYPERLINK("\\10.12.11.20\TFO.FAIT.Share\개발자 셋팅\서버 관련\winx64_12201_client\client\stage\Actions\oradim")</f>
        <v>\\10.12.11.20\TFO.FAIT.Share\개발자 셋팅\서버 관련\winx64_12201_client\client\stage\Actions\oradim</v>
      </c>
    </row>
    <row r="5659" spans="1:1" x14ac:dyDescent="0.4">
      <c r="A5659" t="str">
        <f>HYPERLINK("\\10.12.11.20\TFO.FAIT.Share\개발자 셋팅\서버 관련\winx64_12201_client\client\stage\Actions\Regsvr32ActionsLib")</f>
        <v>\\10.12.11.20\TFO.FAIT.Share\개발자 셋팅\서버 관련\winx64_12201_client\client\stage\Actions\Regsvr32ActionsLib</v>
      </c>
    </row>
    <row r="5660" spans="1:1" x14ac:dyDescent="0.4">
      <c r="A5660" t="str">
        <f>HYPERLINK("\\10.12.11.20\TFO.FAIT.Share\개발자 셋팅\서버 관련\winx64_12201_client\client\stage\Actions\rgsActions")</f>
        <v>\\10.12.11.20\TFO.FAIT.Share\개발자 셋팅\서버 관련\winx64_12201_client\client\stage\Actions\rgsActions</v>
      </c>
    </row>
    <row r="5661" spans="1:1" x14ac:dyDescent="0.4">
      <c r="A5661" t="str">
        <f>HYPERLINK("\\10.12.11.20\TFO.FAIT.Share\개발자 셋팅\서버 관련\winx64_12201_client\client\stage\Actions\ServiceProcessActions")</f>
        <v>\\10.12.11.20\TFO.FAIT.Share\개발자 셋팅\서버 관련\winx64_12201_client\client\stage\Actions\ServiceProcessActions</v>
      </c>
    </row>
    <row r="5662" spans="1:1" x14ac:dyDescent="0.4">
      <c r="A5662" t="str">
        <f>HYPERLINK("\\10.12.11.20\TFO.FAIT.Share\개발자 셋팅\서버 관련\winx64_12201_client\client\stage\Actions\SpawnActions")</f>
        <v>\\10.12.11.20\TFO.FAIT.Share\개발자 셋팅\서버 관련\winx64_12201_client\client\stage\Actions\SpawnActions</v>
      </c>
    </row>
    <row r="5663" spans="1:1" x14ac:dyDescent="0.4">
      <c r="A5663" t="str">
        <f>HYPERLINK("\\10.12.11.20\TFO.FAIT.Share\개발자 셋팅\서버 관련\winx64_12201_client\client\stage\Actions\textFileActions")</f>
        <v>\\10.12.11.20\TFO.FAIT.Share\개발자 셋팅\서버 관련\winx64_12201_client\client\stage\Actions\textFileActions</v>
      </c>
    </row>
    <row r="5664" spans="1:1" x14ac:dyDescent="0.4">
      <c r="A5664" t="str">
        <f>HYPERLINK("\\10.12.11.20\TFO.FAIT.Share\개발자 셋팅\서버 관련\winx64_12201_client\client\stage\Actions\unixActions")</f>
        <v>\\10.12.11.20\TFO.FAIT.Share\개발자 셋팅\서버 관련\winx64_12201_client\client\stage\Actions\unixActions</v>
      </c>
    </row>
    <row r="5665" spans="1:1" x14ac:dyDescent="0.4">
      <c r="A5665" t="str">
        <f>HYPERLINK("\\10.12.11.20\TFO.FAIT.Share\개발자 셋팅\서버 관련\winx64_12201_client\client\stage\Actions\w32OcxRegActions")</f>
        <v>\\10.12.11.20\TFO.FAIT.Share\개발자 셋팅\서버 관련\winx64_12201_client\client\stage\Actions\w32OcxRegActions</v>
      </c>
    </row>
    <row r="5666" spans="1:1" x14ac:dyDescent="0.4">
      <c r="A5666" t="str">
        <f>HYPERLINK("\\10.12.11.20\TFO.FAIT.Share\개발자 셋팅\서버 관련\winx64_12201_client\client\stage\Actions\w32RegActions")</f>
        <v>\\10.12.11.20\TFO.FAIT.Share\개발자 셋팅\서버 관련\winx64_12201_client\client\stage\Actions\w32RegActions</v>
      </c>
    </row>
    <row r="5667" spans="1:1" x14ac:dyDescent="0.4">
      <c r="A5667" t="str">
        <f>HYPERLINK("\\10.12.11.20\TFO.FAIT.Share\개발자 셋팅\서버 관련\winx64_12201_client\client\stage\Actions\WindowsActionLib")</f>
        <v>\\10.12.11.20\TFO.FAIT.Share\개발자 셋팅\서버 관련\winx64_12201_client\client\stage\Actions\WindowsActionLib</v>
      </c>
    </row>
    <row r="5668" spans="1:1" x14ac:dyDescent="0.4">
      <c r="A5668" t="str">
        <f>HYPERLINK("\\10.12.11.20\TFO.FAIT.Share\개발자 셋팅\서버 관련\winx64_12201_client\client\stage\Actions\wingeneralActions")</f>
        <v>\\10.12.11.20\TFO.FAIT.Share\개발자 셋팅\서버 관련\winx64_12201_client\client\stage\Actions\wingeneralActions</v>
      </c>
    </row>
    <row r="5669" spans="1:1" x14ac:dyDescent="0.4">
      <c r="A5669" t="str">
        <f>HYPERLINK("\\10.12.11.20\TFO.FAIT.Share\개발자 셋팅\서버 관련\winx64_12201_client\client\stage\Actions\aclActions\12.2.0.1.0")</f>
        <v>\\10.12.11.20\TFO.FAIT.Share\개발자 셋팅\서버 관련\winx64_12201_client\client\stage\Actions\aclActions\12.2.0.1.0</v>
      </c>
    </row>
    <row r="5670" spans="1:1" x14ac:dyDescent="0.4">
      <c r="A5670" t="str">
        <f>HYPERLINK("\\10.12.11.20\TFO.FAIT.Share\개발자 셋팅\서버 관련\winx64_12201_client\client\stage\Actions\aclActions\12.2.0.1.0\1")</f>
        <v>\\10.12.11.20\TFO.FAIT.Share\개발자 셋팅\서버 관련\winx64_12201_client\client\stage\Actions\aclActions\12.2.0.1.0\1</v>
      </c>
    </row>
    <row r="5671" spans="1:1" x14ac:dyDescent="0.4">
      <c r="A5671" t="str">
        <f>HYPERLINK("\\10.12.11.20\TFO.FAIT.Share\개발자 셋팅\서버 관련\winx64_12201_client\client\stage\Actions\clusterActions\10.1.0.2.0")</f>
        <v>\\10.12.11.20\TFO.FAIT.Share\개발자 셋팅\서버 관련\winx64_12201_client\client\stage\Actions\clusterActions\10.1.0.2.0</v>
      </c>
    </row>
    <row r="5672" spans="1:1" x14ac:dyDescent="0.4">
      <c r="A5672" t="str">
        <f>HYPERLINK("\\10.12.11.20\TFO.FAIT.Share\개발자 셋팅\서버 관련\winx64_12201_client\client\stage\Actions\clusterActions\10.1.0.2.0\1")</f>
        <v>\\10.12.11.20\TFO.FAIT.Share\개발자 셋팅\서버 관련\winx64_12201_client\client\stage\Actions\clusterActions\10.1.0.2.0\1</v>
      </c>
    </row>
    <row r="5673" spans="1:1" x14ac:dyDescent="0.4">
      <c r="A5673" t="str">
        <f>HYPERLINK("\\10.12.11.20\TFO.FAIT.Share\개발자 셋팅\서버 관련\winx64_12201_client\client\stage\Actions\customFileActions\1.2.1")</f>
        <v>\\10.12.11.20\TFO.FAIT.Share\개발자 셋팅\서버 관련\winx64_12201_client\client\stage\Actions\customFileActions\1.2.1</v>
      </c>
    </row>
    <row r="5674" spans="1:1" x14ac:dyDescent="0.4">
      <c r="A5674" t="str">
        <f>HYPERLINK("\\10.12.11.20\TFO.FAIT.Share\개발자 셋팅\서버 관련\winx64_12201_client\client\stage\Actions\customFileActions\1.2.1\1")</f>
        <v>\\10.12.11.20\TFO.FAIT.Share\개발자 셋팅\서버 관련\winx64_12201_client\client\stage\Actions\customFileActions\1.2.1\1</v>
      </c>
    </row>
    <row r="5675" spans="1:1" x14ac:dyDescent="0.4">
      <c r="A5675" t="str">
        <f>HYPERLINK("\\10.12.11.20\TFO.FAIT.Share\개발자 셋팅\서버 관련\winx64_12201_client\client\stage\Actions\dbActions\10.1.0.2.0")</f>
        <v>\\10.12.11.20\TFO.FAIT.Share\개발자 셋팅\서버 관련\winx64_12201_client\client\stage\Actions\dbActions\10.1.0.2.0</v>
      </c>
    </row>
    <row r="5676" spans="1:1" x14ac:dyDescent="0.4">
      <c r="A5676" t="str">
        <f>HYPERLINK("\\10.12.11.20\TFO.FAIT.Share\개발자 셋팅\서버 관련\winx64_12201_client\client\stage\Actions\dbActions\10.1.0.2.0\1")</f>
        <v>\\10.12.11.20\TFO.FAIT.Share\개발자 셋팅\서버 관련\winx64_12201_client\client\stage\Actions\dbActions\10.1.0.2.0\1</v>
      </c>
    </row>
    <row r="5677" spans="1:1" x14ac:dyDescent="0.4">
      <c r="A5677" t="str">
        <f>HYPERLINK("\\10.12.11.20\TFO.FAIT.Share\개발자 셋팅\서버 관련\winx64_12201_client\client\stage\Actions\docActionLib\2.2")</f>
        <v>\\10.12.11.20\TFO.FAIT.Share\개발자 셋팅\서버 관련\winx64_12201_client\client\stage\Actions\docActionLib\2.2</v>
      </c>
    </row>
    <row r="5678" spans="1:1" x14ac:dyDescent="0.4">
      <c r="A5678" t="str">
        <f>HYPERLINK("\\10.12.11.20\TFO.FAIT.Share\개발자 셋팅\서버 관련\winx64_12201_client\client\stage\Actions\docActionLib\2.2\1")</f>
        <v>\\10.12.11.20\TFO.FAIT.Share\개발자 셋팅\서버 관련\winx64_12201_client\client\stage\Actions\docActionLib\2.2\1</v>
      </c>
    </row>
    <row r="5679" spans="1:1" x14ac:dyDescent="0.4">
      <c r="A5679" t="str">
        <f>HYPERLINK("\\10.12.11.20\TFO.FAIT.Share\개발자 셋팅\서버 관련\winx64_12201_client\client\stage\Actions\fileActions\12.2.0.1.1")</f>
        <v>\\10.12.11.20\TFO.FAIT.Share\개발자 셋팅\서버 관련\winx64_12201_client\client\stage\Actions\fileActions\12.2.0.1.1</v>
      </c>
    </row>
    <row r="5680" spans="1:1" x14ac:dyDescent="0.4">
      <c r="A5680" t="str">
        <f>HYPERLINK("\\10.12.11.20\TFO.FAIT.Share\개발자 셋팅\서버 관련\winx64_12201_client\client\stage\Actions\fileActions\12.2.0.1.1\1")</f>
        <v>\\10.12.11.20\TFO.FAIT.Share\개발자 셋팅\서버 관련\winx64_12201_client\client\stage\Actions\fileActions\12.2.0.1.1\1</v>
      </c>
    </row>
    <row r="5681" spans="1:1" x14ac:dyDescent="0.4">
      <c r="A5681" t="str">
        <f>HYPERLINK("\\10.12.11.20\TFO.FAIT.Share\개발자 셋팅\서버 관련\winx64_12201_client\client\stage\Actions\generalActions\10.2.0.9.0")</f>
        <v>\\10.12.11.20\TFO.FAIT.Share\개발자 셋팅\서버 관련\winx64_12201_client\client\stage\Actions\generalActions\10.2.0.9.0</v>
      </c>
    </row>
    <row r="5682" spans="1:1" x14ac:dyDescent="0.4">
      <c r="A5682" t="str">
        <f>HYPERLINK("\\10.12.11.20\TFO.FAIT.Share\개발자 셋팅\서버 관련\winx64_12201_client\client\stage\Actions\generalActions\10.2.0.9.0\1")</f>
        <v>\\10.12.11.20\TFO.FAIT.Share\개발자 셋팅\서버 관련\winx64_12201_client\client\stage\Actions\generalActions\10.2.0.9.0\1</v>
      </c>
    </row>
    <row r="5683" spans="1:1" x14ac:dyDescent="0.4">
      <c r="A5683" t="str">
        <f>HYPERLINK("\\10.12.11.20\TFO.FAIT.Share\개발자 셋팅\서버 관련\winx64_12201_client\client\stage\Actions\jarActions\10.2.0.0.0")</f>
        <v>\\10.12.11.20\TFO.FAIT.Share\개발자 셋팅\서버 관련\winx64_12201_client\client\stage\Actions\jarActions\10.2.0.0.0</v>
      </c>
    </row>
    <row r="5684" spans="1:1" x14ac:dyDescent="0.4">
      <c r="A5684" t="str">
        <f>HYPERLINK("\\10.12.11.20\TFO.FAIT.Share\개발자 셋팅\서버 관련\winx64_12201_client\client\stage\Actions\jarActions\10.2.0.0.0\1")</f>
        <v>\\10.12.11.20\TFO.FAIT.Share\개발자 셋팅\서버 관련\winx64_12201_client\client\stage\Actions\jarActions\10.2.0.0.0\1</v>
      </c>
    </row>
    <row r="5685" spans="1:1" x14ac:dyDescent="0.4">
      <c r="A5685" t="str">
        <f>HYPERLINK("\\10.12.11.20\TFO.FAIT.Share\개발자 셋팅\서버 관련\winx64_12201_client\client\stage\Actions\launchPadActions\10.1.0.2.0")</f>
        <v>\\10.12.11.20\TFO.FAIT.Share\개발자 셋팅\서버 관련\winx64_12201_client\client\stage\Actions\launchPadActions\10.1.0.2.0</v>
      </c>
    </row>
    <row r="5686" spans="1:1" x14ac:dyDescent="0.4">
      <c r="A5686" t="str">
        <f>HYPERLINK("\\10.12.11.20\TFO.FAIT.Share\개발자 셋팅\서버 관련\winx64_12201_client\client\stage\Actions\launchPadActions\10.1.0.2.0\1")</f>
        <v>\\10.12.11.20\TFO.FAIT.Share\개발자 셋팅\서버 관련\winx64_12201_client\client\stage\Actions\launchPadActions\10.1.0.2.0\1</v>
      </c>
    </row>
    <row r="5687" spans="1:1" x14ac:dyDescent="0.4">
      <c r="A5687" t="str">
        <f>HYPERLINK("\\10.12.11.20\TFO.FAIT.Share\개발자 셋팅\서버 관련\winx64_12201_client\client\stage\Actions\ntActionLib\11.1.0.0.0")</f>
        <v>\\10.12.11.20\TFO.FAIT.Share\개발자 셋팅\서버 관련\winx64_12201_client\client\stage\Actions\ntActionLib\11.1.0.0.0</v>
      </c>
    </row>
    <row r="5688" spans="1:1" x14ac:dyDescent="0.4">
      <c r="A5688" t="str">
        <f>HYPERLINK("\\10.12.11.20\TFO.FAIT.Share\개발자 셋팅\서버 관련\winx64_12201_client\client\stage\Actions\ntActionLib\11.1.0.0.0\1")</f>
        <v>\\10.12.11.20\TFO.FAIT.Share\개발자 셋팅\서버 관련\winx64_12201_client\client\stage\Actions\ntActionLib\11.1.0.0.0\1</v>
      </c>
    </row>
    <row r="5689" spans="1:1" x14ac:dyDescent="0.4">
      <c r="A5689" t="str">
        <f>HYPERLINK("\\10.12.11.20\TFO.FAIT.Share\개발자 셋팅\서버 관련\winx64_12201_client\client\stage\Actions\ntCrsActionLib\10.2.0.1.0")</f>
        <v>\\10.12.11.20\TFO.FAIT.Share\개발자 셋팅\서버 관련\winx64_12201_client\client\stage\Actions\ntCrsActionLib\10.2.0.1.0</v>
      </c>
    </row>
    <row r="5690" spans="1:1" x14ac:dyDescent="0.4">
      <c r="A5690" t="str">
        <f>HYPERLINK("\\10.12.11.20\TFO.FAIT.Share\개발자 셋팅\서버 관련\winx64_12201_client\client\stage\Actions\ntCrsActionLib\10.2.0.1.0\1")</f>
        <v>\\10.12.11.20\TFO.FAIT.Share\개발자 셋팅\서버 관련\winx64_12201_client\client\stage\Actions\ntCrsActionLib\10.2.0.1.0\1</v>
      </c>
    </row>
    <row r="5691" spans="1:1" x14ac:dyDescent="0.4">
      <c r="A5691" t="str">
        <f>HYPERLINK("\\10.12.11.20\TFO.FAIT.Share\개발자 셋팅\서버 관련\winx64_12201_client\client\stage\Actions\ntGrpActionLib\10.2.0.1.0")</f>
        <v>\\10.12.11.20\TFO.FAIT.Share\개발자 셋팅\서버 관련\winx64_12201_client\client\stage\Actions\ntGrpActionLib\10.2.0.1.0</v>
      </c>
    </row>
    <row r="5692" spans="1:1" x14ac:dyDescent="0.4">
      <c r="A5692" t="str">
        <f>HYPERLINK("\\10.12.11.20\TFO.FAIT.Share\개발자 셋팅\서버 관련\winx64_12201_client\client\stage\Actions\ntGrpActionLib\10.2.0.1.0\1")</f>
        <v>\\10.12.11.20\TFO.FAIT.Share\개발자 셋팅\서버 관련\winx64_12201_client\client\stage\Actions\ntGrpActionLib\10.2.0.1.0\1</v>
      </c>
    </row>
    <row r="5693" spans="1:1" x14ac:dyDescent="0.4">
      <c r="A5693" t="str">
        <f>HYPERLINK("\\10.12.11.20\TFO.FAIT.Share\개발자 셋팅\서버 관련\winx64_12201_client\client\stage\Actions\ntServicesActions\10.2.0.6.0")</f>
        <v>\\10.12.11.20\TFO.FAIT.Share\개발자 셋팅\서버 관련\winx64_12201_client\client\stage\Actions\ntServicesActions\10.2.0.6.0</v>
      </c>
    </row>
    <row r="5694" spans="1:1" x14ac:dyDescent="0.4">
      <c r="A5694" t="str">
        <f>HYPERLINK("\\10.12.11.20\TFO.FAIT.Share\개발자 셋팅\서버 관련\winx64_12201_client\client\stage\Actions\ntServicesActions\10.2.0.6.0\1")</f>
        <v>\\10.12.11.20\TFO.FAIT.Share\개발자 셋팅\서버 관련\winx64_12201_client\client\stage\Actions\ntServicesActions\10.2.0.6.0\1</v>
      </c>
    </row>
    <row r="5695" spans="1:1" x14ac:dyDescent="0.4">
      <c r="A5695" t="str">
        <f>HYPERLINK("\\10.12.11.20\TFO.FAIT.Share\개발자 셋팅\서버 관련\winx64_12201_client\client\stage\Actions\ntw32FoldersActions\10.2.0.3.0")</f>
        <v>\\10.12.11.20\TFO.FAIT.Share\개발자 셋팅\서버 관련\winx64_12201_client\client\stage\Actions\ntw32FoldersActions\10.2.0.3.0</v>
      </c>
    </row>
    <row r="5696" spans="1:1" x14ac:dyDescent="0.4">
      <c r="A5696" t="str">
        <f>HYPERLINK("\\10.12.11.20\TFO.FAIT.Share\개발자 셋팅\서버 관련\winx64_12201_client\client\stage\Actions\ntw32FoldersActions\10.2.0.3.0\1")</f>
        <v>\\10.12.11.20\TFO.FAIT.Share\개발자 셋팅\서버 관련\winx64_12201_client\client\stage\Actions\ntw32FoldersActions\10.2.0.3.0\1</v>
      </c>
    </row>
    <row r="5697" spans="1:1" x14ac:dyDescent="0.4">
      <c r="A5697" t="str">
        <f>HYPERLINK("\\10.12.11.20\TFO.FAIT.Share\개발자 셋팅\서버 관련\winx64_12201_client\client\stage\Actions\oradim\10.1.0.3.0")</f>
        <v>\\10.12.11.20\TFO.FAIT.Share\개발자 셋팅\서버 관련\winx64_12201_client\client\stage\Actions\oradim\10.1.0.3.0</v>
      </c>
    </row>
    <row r="5698" spans="1:1" x14ac:dyDescent="0.4">
      <c r="A5698" t="str">
        <f>HYPERLINK("\\10.12.11.20\TFO.FAIT.Share\개발자 셋팅\서버 관련\winx64_12201_client\client\stage\Actions\oradim\10.1.0.3.0\1")</f>
        <v>\\10.12.11.20\TFO.FAIT.Share\개발자 셋팅\서버 관련\winx64_12201_client\client\stage\Actions\oradim\10.1.0.3.0\1</v>
      </c>
    </row>
    <row r="5699" spans="1:1" x14ac:dyDescent="0.4">
      <c r="A5699" t="str">
        <f>HYPERLINK("\\10.12.11.20\TFO.FAIT.Share\개발자 셋팅\서버 관련\winx64_12201_client\client\stage\Actions\Regsvr32ActionsLib\11.2.0.3.0")</f>
        <v>\\10.12.11.20\TFO.FAIT.Share\개발자 셋팅\서버 관련\winx64_12201_client\client\stage\Actions\Regsvr32ActionsLib\11.2.0.3.0</v>
      </c>
    </row>
    <row r="5700" spans="1:1" x14ac:dyDescent="0.4">
      <c r="A5700" t="str">
        <f>HYPERLINK("\\10.12.11.20\TFO.FAIT.Share\개발자 셋팅\서버 관련\winx64_12201_client\client\stage\Actions\Regsvr32ActionsLib\11.2.0.3.0\1")</f>
        <v>\\10.12.11.20\TFO.FAIT.Share\개발자 셋팅\서버 관련\winx64_12201_client\client\stage\Actions\Regsvr32ActionsLib\11.2.0.3.0\1</v>
      </c>
    </row>
    <row r="5701" spans="1:1" x14ac:dyDescent="0.4">
      <c r="A5701" t="str">
        <f>HYPERLINK("\\10.12.11.20\TFO.FAIT.Share\개발자 셋팅\서버 관련\winx64_12201_client\client\stage\Actions\rgsActions\10.1.0.3.0")</f>
        <v>\\10.12.11.20\TFO.FAIT.Share\개발자 셋팅\서버 관련\winx64_12201_client\client\stage\Actions\rgsActions\10.1.0.3.0</v>
      </c>
    </row>
    <row r="5702" spans="1:1" x14ac:dyDescent="0.4">
      <c r="A5702" t="str">
        <f>HYPERLINK("\\10.12.11.20\TFO.FAIT.Share\개발자 셋팅\서버 관련\winx64_12201_client\client\stage\Actions\rgsActions\10.1.0.3.0\1")</f>
        <v>\\10.12.11.20\TFO.FAIT.Share\개발자 셋팅\서버 관련\winx64_12201_client\client\stage\Actions\rgsActions\10.1.0.3.0\1</v>
      </c>
    </row>
    <row r="5703" spans="1:1" x14ac:dyDescent="0.4">
      <c r="A5703" t="str">
        <f>HYPERLINK("\\10.12.11.20\TFO.FAIT.Share\개발자 셋팅\서버 관련\winx64_12201_client\client\stage\Actions\ServiceProcessActions\1.0")</f>
        <v>\\10.12.11.20\TFO.FAIT.Share\개발자 셋팅\서버 관련\winx64_12201_client\client\stage\Actions\ServiceProcessActions\1.0</v>
      </c>
    </row>
    <row r="5704" spans="1:1" x14ac:dyDescent="0.4">
      <c r="A5704" t="str">
        <f>HYPERLINK("\\10.12.11.20\TFO.FAIT.Share\개발자 셋팅\서버 관련\winx64_12201_client\client\stage\Actions\ServiceProcessActions\1.0\1")</f>
        <v>\\10.12.11.20\TFO.FAIT.Share\개발자 셋팅\서버 관련\winx64_12201_client\client\stage\Actions\ServiceProcessActions\1.0\1</v>
      </c>
    </row>
    <row r="5705" spans="1:1" x14ac:dyDescent="0.4">
      <c r="A5705" t="str">
        <f>HYPERLINK("\\10.12.11.20\TFO.FAIT.Share\개발자 셋팅\서버 관련\winx64_12201_client\client\stage\Actions\SpawnActions\10.1.0.3.4")</f>
        <v>\\10.12.11.20\TFO.FAIT.Share\개발자 셋팅\서버 관련\winx64_12201_client\client\stage\Actions\SpawnActions\10.1.0.3.4</v>
      </c>
    </row>
    <row r="5706" spans="1:1" x14ac:dyDescent="0.4">
      <c r="A5706" t="str">
        <f>HYPERLINK("\\10.12.11.20\TFO.FAIT.Share\개발자 셋팅\서버 관련\winx64_12201_client\client\stage\Actions\SpawnActions\10.1.0.3.4\1")</f>
        <v>\\10.12.11.20\TFO.FAIT.Share\개발자 셋팅\서버 관련\winx64_12201_client\client\stage\Actions\SpawnActions\10.1.0.3.4\1</v>
      </c>
    </row>
    <row r="5707" spans="1:1" x14ac:dyDescent="0.4">
      <c r="A5707" t="str">
        <f>HYPERLINK("\\10.12.11.20\TFO.FAIT.Share\개발자 셋팅\서버 관련\winx64_12201_client\client\stage\Actions\textFileActions\2.1.0.3.1")</f>
        <v>\\10.12.11.20\TFO.FAIT.Share\개발자 셋팅\서버 관련\winx64_12201_client\client\stage\Actions\textFileActions\2.1.0.3.1</v>
      </c>
    </row>
    <row r="5708" spans="1:1" x14ac:dyDescent="0.4">
      <c r="A5708" t="str">
        <f>HYPERLINK("\\10.12.11.20\TFO.FAIT.Share\개발자 셋팅\서버 관련\winx64_12201_client\client\stage\Actions\textFileActions\2.1.0.3.1\1")</f>
        <v>\\10.12.11.20\TFO.FAIT.Share\개발자 셋팅\서버 관련\winx64_12201_client\client\stage\Actions\textFileActions\2.1.0.3.1\1</v>
      </c>
    </row>
    <row r="5709" spans="1:1" x14ac:dyDescent="0.4">
      <c r="A5709" t="str">
        <f>HYPERLINK("\\10.12.11.20\TFO.FAIT.Share\개발자 셋팅\서버 관련\winx64_12201_client\client\stage\Actions\unixActions\10.2.0.3.0")</f>
        <v>\\10.12.11.20\TFO.FAIT.Share\개발자 셋팅\서버 관련\winx64_12201_client\client\stage\Actions\unixActions\10.2.0.3.0</v>
      </c>
    </row>
    <row r="5710" spans="1:1" x14ac:dyDescent="0.4">
      <c r="A5710" t="str">
        <f>HYPERLINK("\\10.12.11.20\TFO.FAIT.Share\개발자 셋팅\서버 관련\winx64_12201_client\client\stage\Actions\unixActions\10.2.0.3.0\1")</f>
        <v>\\10.12.11.20\TFO.FAIT.Share\개발자 셋팅\서버 관련\winx64_12201_client\client\stage\Actions\unixActions\10.2.0.3.0\1</v>
      </c>
    </row>
    <row r="5711" spans="1:1" x14ac:dyDescent="0.4">
      <c r="A5711" t="str">
        <f>HYPERLINK("\\10.12.11.20\TFO.FAIT.Share\개발자 셋팅\서버 관련\winx64_12201_client\client\stage\Actions\w32OcxRegActions\10.2.0.1.0")</f>
        <v>\\10.12.11.20\TFO.FAIT.Share\개발자 셋팅\서버 관련\winx64_12201_client\client\stage\Actions\w32OcxRegActions\10.2.0.1.0</v>
      </c>
    </row>
    <row r="5712" spans="1:1" x14ac:dyDescent="0.4">
      <c r="A5712" t="str">
        <f>HYPERLINK("\\10.12.11.20\TFO.FAIT.Share\개발자 셋팅\서버 관련\winx64_12201_client\client\stage\Actions\w32OcxRegActions\10.2.0.1.0\1")</f>
        <v>\\10.12.11.20\TFO.FAIT.Share\개발자 셋팅\서버 관련\winx64_12201_client\client\stage\Actions\w32OcxRegActions\10.2.0.1.0\1</v>
      </c>
    </row>
    <row r="5713" spans="1:1" x14ac:dyDescent="0.4">
      <c r="A5713" t="str">
        <f>HYPERLINK("\\10.12.11.20\TFO.FAIT.Share\개발자 셋팅\서버 관련\winx64_12201_client\client\stage\Actions\w32RegActions\10.2.0.1.0")</f>
        <v>\\10.12.11.20\TFO.FAIT.Share\개발자 셋팅\서버 관련\winx64_12201_client\client\stage\Actions\w32RegActions\10.2.0.1.0</v>
      </c>
    </row>
    <row r="5714" spans="1:1" x14ac:dyDescent="0.4">
      <c r="A5714" t="str">
        <f>HYPERLINK("\\10.12.11.20\TFO.FAIT.Share\개발자 셋팅\서버 관련\winx64_12201_client\client\stage\Actions\w32RegActions\10.2.0.1.0\1")</f>
        <v>\\10.12.11.20\TFO.FAIT.Share\개발자 셋팅\서버 관련\winx64_12201_client\client\stage\Actions\w32RegActions\10.2.0.1.0\1</v>
      </c>
    </row>
    <row r="5715" spans="1:1" x14ac:dyDescent="0.4">
      <c r="A5715" t="str">
        <f>HYPERLINK("\\10.12.11.20\TFO.FAIT.Share\개발자 셋팅\서버 관련\winx64_12201_client\client\stage\Actions\WindowsActionLib\12.0.0.0.0")</f>
        <v>\\10.12.11.20\TFO.FAIT.Share\개발자 셋팅\서버 관련\winx64_12201_client\client\stage\Actions\WindowsActionLib\12.0.0.0.0</v>
      </c>
    </row>
    <row r="5716" spans="1:1" x14ac:dyDescent="0.4">
      <c r="A5716" t="str">
        <f>HYPERLINK("\\10.12.11.20\TFO.FAIT.Share\개발자 셋팅\서버 관련\winx64_12201_client\client\stage\Actions\WindowsActionLib\12.0.0.0.0\1")</f>
        <v>\\10.12.11.20\TFO.FAIT.Share\개발자 셋팅\서버 관련\winx64_12201_client\client\stage\Actions\WindowsActionLib\12.0.0.0.0\1</v>
      </c>
    </row>
    <row r="5717" spans="1:1" x14ac:dyDescent="0.4">
      <c r="A5717" t="str">
        <f>HYPERLINK("\\10.12.11.20\TFO.FAIT.Share\개발자 셋팅\서버 관련\winx64_12201_client\client\stage\Actions\wingeneralActions\10.2.0.1.0")</f>
        <v>\\10.12.11.20\TFO.FAIT.Share\개발자 셋팅\서버 관련\winx64_12201_client\client\stage\Actions\wingeneralActions\10.2.0.1.0</v>
      </c>
    </row>
    <row r="5718" spans="1:1" x14ac:dyDescent="0.4">
      <c r="A5718" t="str">
        <f>HYPERLINK("\\10.12.11.20\TFO.FAIT.Share\개발자 셋팅\서버 관련\winx64_12201_client\client\stage\Actions\wingeneralActions\10.2.0.1.0\1")</f>
        <v>\\10.12.11.20\TFO.FAIT.Share\개발자 셋팅\서버 관련\winx64_12201_client\client\stage\Actions\wingeneralActions\10.2.0.1.0\1</v>
      </c>
    </row>
    <row r="5719" spans="1:1" x14ac:dyDescent="0.4">
      <c r="A5719" t="str">
        <f>HYPERLINK("\\10.12.11.20\TFO.FAIT.Share\개발자 셋팅\서버 관련\winx64_12201_client\client\stage\Components\oracle.aspnet_2")</f>
        <v>\\10.12.11.20\TFO.FAIT.Share\개발자 셋팅\서버 관련\winx64_12201_client\client\stage\Components\oracle.aspnet_2</v>
      </c>
    </row>
    <row r="5720" spans="1:1" x14ac:dyDescent="0.4">
      <c r="A5720" t="str">
        <f>HYPERLINK("\\10.12.11.20\TFO.FAIT.Share\개발자 셋팅\서버 관련\winx64_12201_client\client\stage\Components\oracle.assistants.acf")</f>
        <v>\\10.12.11.20\TFO.FAIT.Share\개발자 셋팅\서버 관련\winx64_12201_client\client\stage\Components\oracle.assistants.acf</v>
      </c>
    </row>
    <row r="5721" spans="1:1" x14ac:dyDescent="0.4">
      <c r="A5721" t="str">
        <f>HYPERLINK("\\10.12.11.20\TFO.FAIT.Share\개발자 셋팅\서버 관련\winx64_12201_client\client\stage\Components\oracle.assistants.deconfig")</f>
        <v>\\10.12.11.20\TFO.FAIT.Share\개발자 셋팅\서버 관련\winx64_12201_client\client\stage\Components\oracle.assistants.deconfig</v>
      </c>
    </row>
    <row r="5722" spans="1:1" x14ac:dyDescent="0.4">
      <c r="A5722" t="str">
        <f>HYPERLINK("\\10.12.11.20\TFO.FAIT.Share\개발자 셋팅\서버 관련\winx64_12201_client\client\stage\Components\oracle.assistants.netca.client")</f>
        <v>\\10.12.11.20\TFO.FAIT.Share\개발자 셋팅\서버 관련\winx64_12201_client\client\stage\Components\oracle.assistants.netca.client</v>
      </c>
    </row>
    <row r="5723" spans="1:1" x14ac:dyDescent="0.4">
      <c r="A5723" t="str">
        <f>HYPERLINK("\\10.12.11.20\TFO.FAIT.Share\개발자 셋팅\서버 관련\winx64_12201_client\client\stage\Components\oracle.bali.ewt")</f>
        <v>\\10.12.11.20\TFO.FAIT.Share\개발자 셋팅\서버 관련\winx64_12201_client\client\stage\Components\oracle.bali.ewt</v>
      </c>
    </row>
    <row r="5724" spans="1:1" x14ac:dyDescent="0.4">
      <c r="A5724" t="str">
        <f>HYPERLINK("\\10.12.11.20\TFO.FAIT.Share\개발자 셋팅\서버 관련\winx64_12201_client\client\stage\Components\oracle.bali.ice")</f>
        <v>\\10.12.11.20\TFO.FAIT.Share\개발자 셋팅\서버 관련\winx64_12201_client\client\stage\Components\oracle.bali.ice</v>
      </c>
    </row>
    <row r="5725" spans="1:1" x14ac:dyDescent="0.4">
      <c r="A5725" t="str">
        <f>HYPERLINK("\\10.12.11.20\TFO.FAIT.Share\개발자 셋팅\서버 관련\winx64_12201_client\client\stage\Components\oracle.bali.jewt")</f>
        <v>\\10.12.11.20\TFO.FAIT.Share\개발자 셋팅\서버 관련\winx64_12201_client\client\stage\Components\oracle.bali.jewt</v>
      </c>
    </row>
    <row r="5726" spans="1:1" x14ac:dyDescent="0.4">
      <c r="A5726" t="str">
        <f>HYPERLINK("\\10.12.11.20\TFO.FAIT.Share\개발자 셋팅\서버 관련\winx64_12201_client\client\stage\Components\oracle.bali.share")</f>
        <v>\\10.12.11.20\TFO.FAIT.Share\개발자 셋팅\서버 관련\winx64_12201_client\client\stage\Components\oracle.bali.share</v>
      </c>
    </row>
    <row r="5727" spans="1:1" x14ac:dyDescent="0.4">
      <c r="A5727" t="str">
        <f>HYPERLINK("\\10.12.11.20\TFO.FAIT.Share\개발자 셋팅\서버 관련\winx64_12201_client\client\stage\Components\oracle.buildtools.common")</f>
        <v>\\10.12.11.20\TFO.FAIT.Share\개발자 셋팅\서버 관련\winx64_12201_client\client\stage\Components\oracle.buildtools.common</v>
      </c>
    </row>
    <row r="5728" spans="1:1" x14ac:dyDescent="0.4">
      <c r="A5728" t="str">
        <f>HYPERLINK("\\10.12.11.20\TFO.FAIT.Share\개발자 셋팅\서버 관련\winx64_12201_client\client\stage\Components\oracle.buildtools.rsf")</f>
        <v>\\10.12.11.20\TFO.FAIT.Share\개발자 셋팅\서버 관련\winx64_12201_client\client\stage\Components\oracle.buildtools.rsf</v>
      </c>
    </row>
    <row r="5729" spans="1:1" x14ac:dyDescent="0.4">
      <c r="A5729" t="str">
        <f>HYPERLINK("\\10.12.11.20\TFO.FAIT.Share\개발자 셋팅\서버 관련\winx64_12201_client\client\stage\Components\oracle.client")</f>
        <v>\\10.12.11.20\TFO.FAIT.Share\개발자 셋팅\서버 관련\winx64_12201_client\client\stage\Components\oracle.client</v>
      </c>
    </row>
    <row r="5730" spans="1:1" x14ac:dyDescent="0.4">
      <c r="A5730" t="str">
        <f>HYPERLINK("\\10.12.11.20\TFO.FAIT.Share\개발자 셋팅\서버 관련\winx64_12201_client\client\stage\Components\oracle.dbdev")</f>
        <v>\\10.12.11.20\TFO.FAIT.Share\개발자 셋팅\서버 관련\winx64_12201_client\client\stage\Components\oracle.dbdev</v>
      </c>
    </row>
    <row r="5731" spans="1:1" x14ac:dyDescent="0.4">
      <c r="A5731" t="str">
        <f>HYPERLINK("\\10.12.11.20\TFO.FAIT.Share\개발자 셋팅\서버 관련\winx64_12201_client\client\stage\Components\oracle.dbjava.ic")</f>
        <v>\\10.12.11.20\TFO.FAIT.Share\개발자 셋팅\서버 관련\winx64_12201_client\client\stage\Components\oracle.dbjava.ic</v>
      </c>
    </row>
    <row r="5732" spans="1:1" x14ac:dyDescent="0.4">
      <c r="A5732" t="str">
        <f>HYPERLINK("\\10.12.11.20\TFO.FAIT.Share\개발자 셋팅\서버 관련\winx64_12201_client\client\stage\Components\oracle.dbjava.jdbc")</f>
        <v>\\10.12.11.20\TFO.FAIT.Share\개발자 셋팅\서버 관련\winx64_12201_client\client\stage\Components\oracle.dbjava.jdbc</v>
      </c>
    </row>
    <row r="5733" spans="1:1" x14ac:dyDescent="0.4">
      <c r="A5733" t="str">
        <f>HYPERLINK("\\10.12.11.20\TFO.FAIT.Share\개발자 셋팅\서버 관련\winx64_12201_client\client\stage\Components\oracle.dbjava.ucp")</f>
        <v>\\10.12.11.20\TFO.FAIT.Share\개발자 셋팅\서버 관련\winx64_12201_client\client\stage\Components\oracle.dbjava.ucp</v>
      </c>
    </row>
    <row r="5734" spans="1:1" x14ac:dyDescent="0.4">
      <c r="A5734" t="str">
        <f>HYPERLINK("\\10.12.11.20\TFO.FAIT.Share\개발자 셋팅\서버 관련\winx64_12201_client\client\stage\Components\oracle.duma")</f>
        <v>\\10.12.11.20\TFO.FAIT.Share\개발자 셋팅\서버 관련\winx64_12201_client\client\stage\Components\oracle.duma</v>
      </c>
    </row>
    <row r="5735" spans="1:1" x14ac:dyDescent="0.4">
      <c r="A5735" t="str">
        <f>HYPERLINK("\\10.12.11.20\TFO.FAIT.Share\개발자 셋팅\서버 관련\winx64_12201_client\client\stage\Components\oracle.has.common")</f>
        <v>\\10.12.11.20\TFO.FAIT.Share\개발자 셋팅\서버 관련\winx64_12201_client\client\stage\Components\oracle.has.common</v>
      </c>
    </row>
    <row r="5736" spans="1:1" x14ac:dyDescent="0.4">
      <c r="A5736" t="str">
        <f>HYPERLINK("\\10.12.11.20\TFO.FAIT.Share\개발자 셋팅\서버 관련\winx64_12201_client\client\stage\Components\oracle.has.common.cvu")</f>
        <v>\\10.12.11.20\TFO.FAIT.Share\개발자 셋팅\서버 관련\winx64_12201_client\client\stage\Components\oracle.has.common.cvu</v>
      </c>
    </row>
    <row r="5737" spans="1:1" x14ac:dyDescent="0.4">
      <c r="A5737" t="str">
        <f>HYPERLINK("\\10.12.11.20\TFO.FAIT.Share\개발자 셋팅\서버 관련\winx64_12201_client\client\stage\Components\oracle.has.deconfig")</f>
        <v>\\10.12.11.20\TFO.FAIT.Share\개발자 셋팅\서버 관련\winx64_12201_client\client\stage\Components\oracle.has.deconfig</v>
      </c>
    </row>
    <row r="5738" spans="1:1" x14ac:dyDescent="0.4">
      <c r="A5738" t="str">
        <f>HYPERLINK("\\10.12.11.20\TFO.FAIT.Share\개발자 셋팅\서버 관련\winx64_12201_client\client\stage\Components\oracle.has.rsf")</f>
        <v>\\10.12.11.20\TFO.FAIT.Share\개발자 셋팅\서버 관련\winx64_12201_client\client\stage\Components\oracle.has.rsf</v>
      </c>
    </row>
    <row r="5739" spans="1:1" x14ac:dyDescent="0.4">
      <c r="A5739" t="str">
        <f>HYPERLINK("\\10.12.11.20\TFO.FAIT.Share\개발자 셋팅\서버 관련\winx64_12201_client\client\stage\Components\oracle.help.ohj")</f>
        <v>\\10.12.11.20\TFO.FAIT.Share\개발자 셋팅\서버 관련\winx64_12201_client\client\stage\Components\oracle.help.ohj</v>
      </c>
    </row>
    <row r="5740" spans="1:1" x14ac:dyDescent="0.4">
      <c r="A5740" t="str">
        <f>HYPERLINK("\\10.12.11.20\TFO.FAIT.Share\개발자 셋팅\서버 관련\winx64_12201_client\client\stage\Components\oracle.help.share")</f>
        <v>\\10.12.11.20\TFO.FAIT.Share\개발자 셋팅\서버 관련\winx64_12201_client\client\stage\Components\oracle.help.share</v>
      </c>
    </row>
    <row r="5741" spans="1:1" x14ac:dyDescent="0.4">
      <c r="A5741" t="str">
        <f>HYPERLINK("\\10.12.11.20\TFO.FAIT.Share\개발자 셋팅\서버 관련\winx64_12201_client\client\stage\Components\oracle.install.deinstalltool")</f>
        <v>\\10.12.11.20\TFO.FAIT.Share\개발자 셋팅\서버 관련\winx64_12201_client\client\stage\Components\oracle.install.deinstalltool</v>
      </c>
    </row>
    <row r="5742" spans="1:1" x14ac:dyDescent="0.4">
      <c r="A5742" t="str">
        <f>HYPERLINK("\\10.12.11.20\TFO.FAIT.Share\개발자 셋팅\서버 관련\winx64_12201_client\client\stage\Components\oracle.javavm.client")</f>
        <v>\\10.12.11.20\TFO.FAIT.Share\개발자 셋팅\서버 관련\winx64_12201_client\client\stage\Components\oracle.javavm.client</v>
      </c>
    </row>
    <row r="5743" spans="1:1" x14ac:dyDescent="0.4">
      <c r="A5743" t="str">
        <f>HYPERLINK("\\10.12.11.20\TFO.FAIT.Share\개발자 셋팅\서버 관련\winx64_12201_client\client\stage\Components\oracle.jdk")</f>
        <v>\\10.12.11.20\TFO.FAIT.Share\개발자 셋팅\서버 관련\winx64_12201_client\client\stage\Components\oracle.jdk</v>
      </c>
    </row>
    <row r="5744" spans="1:1" x14ac:dyDescent="0.4">
      <c r="A5744" t="str">
        <f>HYPERLINK("\\10.12.11.20\TFO.FAIT.Share\개발자 셋팅\서버 관련\winx64_12201_client\client\stage\Components\oracle.ldap.admin")</f>
        <v>\\10.12.11.20\TFO.FAIT.Share\개발자 셋팅\서버 관련\winx64_12201_client\client\stage\Components\oracle.ldap.admin</v>
      </c>
    </row>
    <row r="5745" spans="1:1" x14ac:dyDescent="0.4">
      <c r="A5745" t="str">
        <f>HYPERLINK("\\10.12.11.20\TFO.FAIT.Share\개발자 셋팅\서버 관련\winx64_12201_client\client\stage\Components\oracle.ldap.client")</f>
        <v>\\10.12.11.20\TFO.FAIT.Share\개발자 셋팅\서버 관련\winx64_12201_client\client\stage\Components\oracle.ldap.client</v>
      </c>
    </row>
    <row r="5746" spans="1:1" x14ac:dyDescent="0.4">
      <c r="A5746" t="str">
        <f>HYPERLINK("\\10.12.11.20\TFO.FAIT.Share\개발자 셋팅\서버 관련\winx64_12201_client\client\stage\Components\oracle.ldap.owm")</f>
        <v>\\10.12.11.20\TFO.FAIT.Share\개발자 셋팅\서버 관련\winx64_12201_client\client\stage\Components\oracle.ldap.owm</v>
      </c>
    </row>
    <row r="5747" spans="1:1" x14ac:dyDescent="0.4">
      <c r="A5747" t="str">
        <f>HYPERLINK("\\10.12.11.20\TFO.FAIT.Share\개발자 셋팅\서버 관련\winx64_12201_client\client\stage\Components\oracle.ldap.rsf")</f>
        <v>\\10.12.11.20\TFO.FAIT.Share\개발자 셋팅\서버 관련\winx64_12201_client\client\stage\Components\oracle.ldap.rsf</v>
      </c>
    </row>
    <row r="5748" spans="1:1" x14ac:dyDescent="0.4">
      <c r="A5748" t="str">
        <f>HYPERLINK("\\10.12.11.20\TFO.FAIT.Share\개발자 셋팅\서버 관련\winx64_12201_client\client\stage\Components\oracle.ldap.rsf.ic")</f>
        <v>\\10.12.11.20\TFO.FAIT.Share\개발자 셋팅\서버 관련\winx64_12201_client\client\stage\Components\oracle.ldap.rsf.ic</v>
      </c>
    </row>
    <row r="5749" spans="1:1" x14ac:dyDescent="0.4">
      <c r="A5749" t="str">
        <f>HYPERLINK("\\10.12.11.20\TFO.FAIT.Share\개발자 셋팅\서버 관련\winx64_12201_client\client\stage\Components\oracle.ldap.security.osdt")</f>
        <v>\\10.12.11.20\TFO.FAIT.Share\개발자 셋팅\서버 관련\winx64_12201_client\client\stage\Components\oracle.ldap.security.osdt</v>
      </c>
    </row>
    <row r="5750" spans="1:1" x14ac:dyDescent="0.4">
      <c r="A5750" t="str">
        <f>HYPERLINK("\\10.12.11.20\TFO.FAIT.Share\개발자 셋팅\서버 관련\winx64_12201_client\client\stage\Components\oracle.ldap.ssl")</f>
        <v>\\10.12.11.20\TFO.FAIT.Share\개발자 셋팅\서버 관련\winx64_12201_client\client\stage\Components\oracle.ldap.ssl</v>
      </c>
    </row>
    <row r="5751" spans="1:1" x14ac:dyDescent="0.4">
      <c r="A5751" t="str">
        <f>HYPERLINK("\\10.12.11.20\TFO.FAIT.Share\개발자 셋팅\서버 관련\winx64_12201_client\client\stage\Components\oracle.network.aso")</f>
        <v>\\10.12.11.20\TFO.FAIT.Share\개발자 셋팅\서버 관련\winx64_12201_client\client\stage\Components\oracle.network.aso</v>
      </c>
    </row>
    <row r="5752" spans="1:1" x14ac:dyDescent="0.4">
      <c r="A5752" t="str">
        <f>HYPERLINK("\\10.12.11.20\TFO.FAIT.Share\개발자 셋팅\서버 관련\winx64_12201_client\client\stage\Components\oracle.network.client")</f>
        <v>\\10.12.11.20\TFO.FAIT.Share\개발자 셋팅\서버 관련\winx64_12201_client\client\stage\Components\oracle.network.client</v>
      </c>
    </row>
    <row r="5753" spans="1:1" x14ac:dyDescent="0.4">
      <c r="A5753" t="str">
        <f>HYPERLINK("\\10.12.11.20\TFO.FAIT.Share\개발자 셋팅\서버 관련\winx64_12201_client\client\stage\Components\oracle.network.cman")</f>
        <v>\\10.12.11.20\TFO.FAIT.Share\개발자 셋팅\서버 관련\winx64_12201_client\client\stage\Components\oracle.network.cman</v>
      </c>
    </row>
    <row r="5754" spans="1:1" x14ac:dyDescent="0.4">
      <c r="A5754" t="str">
        <f>HYPERLINK("\\10.12.11.20\TFO.FAIT.Share\개발자 셋팅\서버 관련\winx64_12201_client\client\stage\Components\oracle.network.listener")</f>
        <v>\\10.12.11.20\TFO.FAIT.Share\개발자 셋팅\서버 관련\winx64_12201_client\client\stage\Components\oracle.network.listener</v>
      </c>
    </row>
    <row r="5755" spans="1:1" x14ac:dyDescent="0.4">
      <c r="A5755" t="str">
        <f>HYPERLINK("\\10.12.11.20\TFO.FAIT.Share\개발자 셋팅\서버 관련\winx64_12201_client\client\stage\Components\oracle.network.rsf")</f>
        <v>\\10.12.11.20\TFO.FAIT.Share\개발자 셋팅\서버 관련\winx64_12201_client\client\stage\Components\oracle.network.rsf</v>
      </c>
    </row>
    <row r="5756" spans="1:1" x14ac:dyDescent="0.4">
      <c r="A5756" t="str">
        <f>HYPERLINK("\\10.12.11.20\TFO.FAIT.Share\개발자 셋팅\서버 관련\winx64_12201_client\client\stage\Components\oracle.nlsrtl.rsf")</f>
        <v>\\10.12.11.20\TFO.FAIT.Share\개발자 셋팅\서버 관련\winx64_12201_client\client\stage\Components\oracle.nlsrtl.rsf</v>
      </c>
    </row>
    <row r="5757" spans="1:1" x14ac:dyDescent="0.4">
      <c r="A5757" t="str">
        <f>HYPERLINK("\\10.12.11.20\TFO.FAIT.Share\개발자 셋팅\서버 관련\winx64_12201_client\client\stage\Components\oracle.nlsrtl.rsf.core")</f>
        <v>\\10.12.11.20\TFO.FAIT.Share\개발자 셋팅\서버 관련\winx64_12201_client\client\stage\Components\oracle.nlsrtl.rsf.core</v>
      </c>
    </row>
    <row r="5758" spans="1:1" x14ac:dyDescent="0.4">
      <c r="A5758" t="str">
        <f>HYPERLINK("\\10.12.11.20\TFO.FAIT.Share\개발자 셋팅\서버 관련\winx64_12201_client\client\stage\Components\oracle.nlsrtl.rsf.ic")</f>
        <v>\\10.12.11.20\TFO.FAIT.Share\개발자 셋팅\서버 관련\winx64_12201_client\client\stage\Components\oracle.nlsrtl.rsf.ic</v>
      </c>
    </row>
    <row r="5759" spans="1:1" x14ac:dyDescent="0.4">
      <c r="A5759" t="str">
        <f>HYPERLINK("\\10.12.11.20\TFO.FAIT.Share\개발자 셋팅\서버 관련\winx64_12201_client\client\stage\Components\oracle.nlsrtl.rsf.lbuilder")</f>
        <v>\\10.12.11.20\TFO.FAIT.Share\개발자 셋팅\서버 관련\winx64_12201_client\client\stage\Components\oracle.nlsrtl.rsf.lbuilder</v>
      </c>
    </row>
    <row r="5760" spans="1:1" x14ac:dyDescent="0.4">
      <c r="A5760" t="str">
        <f>HYPERLINK("\\10.12.11.20\TFO.FAIT.Share\개발자 셋팅\서버 관련\winx64_12201_client\client\stage\Components\oracle.ntoledb")</f>
        <v>\\10.12.11.20\TFO.FAIT.Share\개발자 셋팅\서버 관련\winx64_12201_client\client\stage\Components\oracle.ntoledb</v>
      </c>
    </row>
    <row r="5761" spans="1:1" x14ac:dyDescent="0.4">
      <c r="A5761" t="str">
        <f>HYPERLINK("\\10.12.11.20\TFO.FAIT.Share\개발자 셋팅\서버 관련\winx64_12201_client\client\stage\Components\oracle.ntoledb.odp_net_2")</f>
        <v>\\10.12.11.20\TFO.FAIT.Share\개발자 셋팅\서버 관련\winx64_12201_client\client\stage\Components\oracle.ntoledb.odp_net_2</v>
      </c>
    </row>
    <row r="5762" spans="1:1" x14ac:dyDescent="0.4">
      <c r="A5762" t="str">
        <f>HYPERLINK("\\10.12.11.20\TFO.FAIT.Share\개발자 셋팅\서버 관련\winx64_12201_client\client\stage\Components\oracle.ntoramts")</f>
        <v>\\10.12.11.20\TFO.FAIT.Share\개발자 셋팅\서버 관련\winx64_12201_client\client\stage\Components\oracle.ntoramts</v>
      </c>
    </row>
    <row r="5763" spans="1:1" x14ac:dyDescent="0.4">
      <c r="A5763" t="str">
        <f>HYPERLINK("\\10.12.11.20\TFO.FAIT.Share\개발자 셋팅\서버 관련\winx64_12201_client\client\stage\Components\oracle.ntrdbms.admin")</f>
        <v>\\10.12.11.20\TFO.FAIT.Share\개발자 셋팅\서버 관련\winx64_12201_client\client\stage\Components\oracle.ntrdbms.admin</v>
      </c>
    </row>
    <row r="5764" spans="1:1" x14ac:dyDescent="0.4">
      <c r="A5764" t="str">
        <f>HYPERLINK("\\10.12.11.20\TFO.FAIT.Share\개발자 셋팅\서버 관련\winx64_12201_client\client\stage\Components\oracle.ntrdbms.oraconfig")</f>
        <v>\\10.12.11.20\TFO.FAIT.Share\개발자 셋팅\서버 관련\winx64_12201_client\client\stage\Components\oracle.ntrdbms.oraconfig</v>
      </c>
    </row>
    <row r="5765" spans="1:1" x14ac:dyDescent="0.4">
      <c r="A5765" t="str">
        <f>HYPERLINK("\\10.12.11.20\TFO.FAIT.Share\개발자 셋팅\서버 관련\winx64_12201_client\client\stage\Components\oracle.odbc")</f>
        <v>\\10.12.11.20\TFO.FAIT.Share\개발자 셋팅\서버 관련\winx64_12201_client\client\stage\Components\oracle.odbc</v>
      </c>
    </row>
    <row r="5766" spans="1:1" x14ac:dyDescent="0.4">
      <c r="A5766" t="str">
        <f>HYPERLINK("\\10.12.11.20\TFO.FAIT.Share\개발자 셋팅\서버 관련\winx64_12201_client\client\stage\Components\oracle.odbc.ic")</f>
        <v>\\10.12.11.20\TFO.FAIT.Share\개발자 셋팅\서버 관련\winx64_12201_client\client\stage\Components\oracle.odbc.ic</v>
      </c>
    </row>
    <row r="5767" spans="1:1" x14ac:dyDescent="0.4">
      <c r="A5767" t="str">
        <f>HYPERLINK("\\10.12.11.20\TFO.FAIT.Share\개발자 셋팅\서버 관련\winx64_12201_client\client\stage\Components\oracle.ons")</f>
        <v>\\10.12.11.20\TFO.FAIT.Share\개발자 셋팅\서버 관련\winx64_12201_client\client\stage\Components\oracle.ons</v>
      </c>
    </row>
    <row r="5768" spans="1:1" x14ac:dyDescent="0.4">
      <c r="A5768" t="str">
        <f>HYPERLINK("\\10.12.11.20\TFO.FAIT.Share\개발자 셋팅\서버 관련\winx64_12201_client\client\stage\Components\oracle.ons.ic")</f>
        <v>\\10.12.11.20\TFO.FAIT.Share\개발자 셋팅\서버 관련\winx64_12201_client\client\stage\Components\oracle.ons.ic</v>
      </c>
    </row>
    <row r="5769" spans="1:1" x14ac:dyDescent="0.4">
      <c r="A5769" t="str">
        <f>HYPERLINK("\\10.12.11.20\TFO.FAIT.Share\개발자 셋팅\서버 관련\winx64_12201_client\client\stage\Components\oracle.oracore.rsf")</f>
        <v>\\10.12.11.20\TFO.FAIT.Share\개발자 셋팅\서버 관련\winx64_12201_client\client\stage\Components\oracle.oracore.rsf</v>
      </c>
    </row>
    <row r="5770" spans="1:1" x14ac:dyDescent="0.4">
      <c r="A5770" t="str">
        <f>HYPERLINK("\\10.12.11.20\TFO.FAIT.Share\개발자 셋팅\서버 관련\winx64_12201_client\client\stage\Components\oracle.oracore.rsf.core")</f>
        <v>\\10.12.11.20\TFO.FAIT.Share\개발자 셋팅\서버 관련\winx64_12201_client\client\stage\Components\oracle.oracore.rsf.core</v>
      </c>
    </row>
    <row r="5771" spans="1:1" x14ac:dyDescent="0.4">
      <c r="A5771" t="str">
        <f>HYPERLINK("\\10.12.11.20\TFO.FAIT.Share\개발자 셋팅\서버 관련\winx64_12201_client\client\stage\Components\oracle.oraolap.api")</f>
        <v>\\10.12.11.20\TFO.FAIT.Share\개발자 셋팅\서버 관련\winx64_12201_client\client\stage\Components\oracle.oraolap.api</v>
      </c>
    </row>
    <row r="5772" spans="1:1" x14ac:dyDescent="0.4">
      <c r="A5772" t="str">
        <f>HYPERLINK("\\10.12.11.20\TFO.FAIT.Share\개발자 셋팅\서버 관련\winx64_12201_client\client\stage\Components\oracle.oraolap.dbscripts")</f>
        <v>\\10.12.11.20\TFO.FAIT.Share\개발자 셋팅\서버 관련\winx64_12201_client\client\stage\Components\oracle.oraolap.dbscripts</v>
      </c>
    </row>
    <row r="5773" spans="1:1" x14ac:dyDescent="0.4">
      <c r="A5773" t="str">
        <f>HYPERLINK("\\10.12.11.20\TFO.FAIT.Share\개발자 셋팅\서버 관련\winx64_12201_client\client\stage\Components\oracle.oraolap.mgmt")</f>
        <v>\\10.12.11.20\TFO.FAIT.Share\개발자 셋팅\서버 관련\winx64_12201_client\client\stage\Components\oracle.oraolap.mgmt</v>
      </c>
    </row>
    <row r="5774" spans="1:1" x14ac:dyDescent="0.4">
      <c r="A5774" t="str">
        <f>HYPERLINK("\\10.12.11.20\TFO.FAIT.Share\개발자 셋팅\서버 관련\winx64_12201_client\client\stage\Components\oracle.ordim.client")</f>
        <v>\\10.12.11.20\TFO.FAIT.Share\개발자 셋팅\서버 관련\winx64_12201_client\client\stage\Components\oracle.ordim.client</v>
      </c>
    </row>
    <row r="5775" spans="1:1" x14ac:dyDescent="0.4">
      <c r="A5775" t="str">
        <f>HYPERLINK("\\10.12.11.20\TFO.FAIT.Share\개발자 셋팅\서버 관련\winx64_12201_client\client\stage\Components\oracle.perlint")</f>
        <v>\\10.12.11.20\TFO.FAIT.Share\개발자 셋팅\서버 관련\winx64_12201_client\client\stage\Components\oracle.perlint</v>
      </c>
    </row>
    <row r="5776" spans="1:1" x14ac:dyDescent="0.4">
      <c r="A5776" t="str">
        <f>HYPERLINK("\\10.12.11.20\TFO.FAIT.Share\개발자 셋팅\서버 관련\winx64_12201_client\client\stage\Components\oracle.perlint.expat")</f>
        <v>\\10.12.11.20\TFO.FAIT.Share\개발자 셋팅\서버 관련\winx64_12201_client\client\stage\Components\oracle.perlint.expat</v>
      </c>
    </row>
    <row r="5777" spans="1:1" x14ac:dyDescent="0.4">
      <c r="A5777" t="str">
        <f>HYPERLINK("\\10.12.11.20\TFO.FAIT.Share\개발자 셋팅\서버 관련\winx64_12201_client\client\stage\Components\oracle.perlint.modules")</f>
        <v>\\10.12.11.20\TFO.FAIT.Share\개발자 셋팅\서버 관련\winx64_12201_client\client\stage\Components\oracle.perlint.modules</v>
      </c>
    </row>
    <row r="5778" spans="1:1" x14ac:dyDescent="0.4">
      <c r="A5778" t="str">
        <f>HYPERLINK("\\10.12.11.20\TFO.FAIT.Share\개발자 셋팅\서버 관련\winx64_12201_client\client\stage\Components\oracle.precomp")</f>
        <v>\\10.12.11.20\TFO.FAIT.Share\개발자 셋팅\서버 관련\winx64_12201_client\client\stage\Components\oracle.precomp</v>
      </c>
    </row>
    <row r="5779" spans="1:1" x14ac:dyDescent="0.4">
      <c r="A5779" t="str">
        <f>HYPERLINK("\\10.12.11.20\TFO.FAIT.Share\개발자 셋팅\서버 관련\winx64_12201_client\client\stage\Components\oracle.precomp.common")</f>
        <v>\\10.12.11.20\TFO.FAIT.Share\개발자 셋팅\서버 관련\winx64_12201_client\client\stage\Components\oracle.precomp.common</v>
      </c>
    </row>
    <row r="5780" spans="1:1" x14ac:dyDescent="0.4">
      <c r="A5780" t="str">
        <f>HYPERLINK("\\10.12.11.20\TFO.FAIT.Share\개발자 셋팅\서버 관련\winx64_12201_client\client\stage\Components\oracle.precomp.common.core")</f>
        <v>\\10.12.11.20\TFO.FAIT.Share\개발자 셋팅\서버 관련\winx64_12201_client\client\stage\Components\oracle.precomp.common.core</v>
      </c>
    </row>
    <row r="5781" spans="1:1" x14ac:dyDescent="0.4">
      <c r="A5781" t="str">
        <f>HYPERLINK("\\10.12.11.20\TFO.FAIT.Share\개발자 셋팅\서버 관련\winx64_12201_client\client\stage\Components\oracle.precomp.lang")</f>
        <v>\\10.12.11.20\TFO.FAIT.Share\개발자 셋팅\서버 관련\winx64_12201_client\client\stage\Components\oracle.precomp.lang</v>
      </c>
    </row>
    <row r="5782" spans="1:1" x14ac:dyDescent="0.4">
      <c r="A5782" t="str">
        <f>HYPERLINK("\\10.12.11.20\TFO.FAIT.Share\개발자 셋팅\서버 관련\winx64_12201_client\client\stage\Components\oracle.precomp.rsf")</f>
        <v>\\10.12.11.20\TFO.FAIT.Share\개발자 셋팅\서버 관련\winx64_12201_client\client\stage\Components\oracle.precomp.rsf</v>
      </c>
    </row>
    <row r="5783" spans="1:1" x14ac:dyDescent="0.4">
      <c r="A5783" t="str">
        <f>HYPERLINK("\\10.12.11.20\TFO.FAIT.Share\개발자 셋팅\서버 관련\winx64_12201_client\client\stage\Components\oracle.rdbms.crs")</f>
        <v>\\10.12.11.20\TFO.FAIT.Share\개발자 셋팅\서버 관련\winx64_12201_client\client\stage\Components\oracle.rdbms.crs</v>
      </c>
    </row>
    <row r="5784" spans="1:1" x14ac:dyDescent="0.4">
      <c r="A5784" t="str">
        <f>HYPERLINK("\\10.12.11.20\TFO.FAIT.Share\개발자 셋팅\서버 관련\winx64_12201_client\client\stage\Components\oracle.rdbms.dbscripts")</f>
        <v>\\10.12.11.20\TFO.FAIT.Share\개발자 셋팅\서버 관련\winx64_12201_client\client\stage\Components\oracle.rdbms.dbscripts</v>
      </c>
    </row>
    <row r="5785" spans="1:1" x14ac:dyDescent="0.4">
      <c r="A5785" t="str">
        <f>HYPERLINK("\\10.12.11.20\TFO.FAIT.Share\개발자 셋팅\서버 관련\winx64_12201_client\client\stage\Components\oracle.rdbms.deconfig")</f>
        <v>\\10.12.11.20\TFO.FAIT.Share\개발자 셋팅\서버 관련\winx64_12201_client\client\stage\Components\oracle.rdbms.deconfig</v>
      </c>
    </row>
    <row r="5786" spans="1:1" x14ac:dyDescent="0.4">
      <c r="A5786" t="str">
        <f>HYPERLINK("\\10.12.11.20\TFO.FAIT.Share\개발자 셋팅\서버 관련\winx64_12201_client\client\stage\Components\oracle.rdbms.ic")</f>
        <v>\\10.12.11.20\TFO.FAIT.Share\개발자 셋팅\서버 관련\winx64_12201_client\client\stage\Components\oracle.rdbms.ic</v>
      </c>
    </row>
    <row r="5787" spans="1:1" x14ac:dyDescent="0.4">
      <c r="A5787" t="str">
        <f>HYPERLINK("\\10.12.11.20\TFO.FAIT.Share\개발자 셋팅\서버 관련\winx64_12201_client\client\stage\Components\oracle.rdbms.install.common")</f>
        <v>\\10.12.11.20\TFO.FAIT.Share\개발자 셋팅\서버 관련\winx64_12201_client\client\stage\Components\oracle.rdbms.install.common</v>
      </c>
    </row>
    <row r="5788" spans="1:1" x14ac:dyDescent="0.4">
      <c r="A5788" t="str">
        <f>HYPERLINK("\\10.12.11.20\TFO.FAIT.Share\개발자 셋팅\서버 관련\winx64_12201_client\client\stage\Components\oracle.rdbms.install.plugins")</f>
        <v>\\10.12.11.20\TFO.FAIT.Share\개발자 셋팅\서버 관련\winx64_12201_client\client\stage\Components\oracle.rdbms.install.plugins</v>
      </c>
    </row>
    <row r="5789" spans="1:1" x14ac:dyDescent="0.4">
      <c r="A5789" t="str">
        <f>HYPERLINK("\\10.12.11.20\TFO.FAIT.Share\개발자 셋팅\서버 관련\winx64_12201_client\client\stage\Components\oracle.rdbms.oci")</f>
        <v>\\10.12.11.20\TFO.FAIT.Share\개발자 셋팅\서버 관련\winx64_12201_client\client\stage\Components\oracle.rdbms.oci</v>
      </c>
    </row>
    <row r="5790" spans="1:1" x14ac:dyDescent="0.4">
      <c r="A5790" t="str">
        <f>HYPERLINK("\\10.12.11.20\TFO.FAIT.Share\개발자 셋팅\서버 관련\winx64_12201_client\client\stage\Components\oracle.rdbms.plsql")</f>
        <v>\\10.12.11.20\TFO.FAIT.Share\개발자 셋팅\서버 관련\winx64_12201_client\client\stage\Components\oracle.rdbms.plsql</v>
      </c>
    </row>
    <row r="5791" spans="1:1" x14ac:dyDescent="0.4">
      <c r="A5791" t="str">
        <f>HYPERLINK("\\10.12.11.20\TFO.FAIT.Share\개발자 셋팅\서버 관련\winx64_12201_client\client\stage\Components\oracle.rdbms.rman")</f>
        <v>\\10.12.11.20\TFO.FAIT.Share\개발자 셋팅\서버 관련\winx64_12201_client\client\stage\Components\oracle.rdbms.rman</v>
      </c>
    </row>
    <row r="5792" spans="1:1" x14ac:dyDescent="0.4">
      <c r="A5792" t="str">
        <f>HYPERLINK("\\10.12.11.20\TFO.FAIT.Share\개발자 셋팅\서버 관련\winx64_12201_client\client\stage\Components\oracle.rdbms.rsf")</f>
        <v>\\10.12.11.20\TFO.FAIT.Share\개발자 셋팅\서버 관련\winx64_12201_client\client\stage\Components\oracle.rdbms.rsf</v>
      </c>
    </row>
    <row r="5793" spans="1:1" x14ac:dyDescent="0.4">
      <c r="A5793" t="str">
        <f>HYPERLINK("\\10.12.11.20\TFO.FAIT.Share\개발자 셋팅\서버 관련\winx64_12201_client\client\stage\Components\oracle.rdbms.rsf.ic")</f>
        <v>\\10.12.11.20\TFO.FAIT.Share\개발자 셋팅\서버 관련\winx64_12201_client\client\stage\Components\oracle.rdbms.rsf.ic</v>
      </c>
    </row>
    <row r="5794" spans="1:1" x14ac:dyDescent="0.4">
      <c r="A5794" t="str">
        <f>HYPERLINK("\\10.12.11.20\TFO.FAIT.Share\개발자 셋팅\서버 관련\winx64_12201_client\client\stage\Components\oracle.rdbms.scheduler")</f>
        <v>\\10.12.11.20\TFO.FAIT.Share\개발자 셋팅\서버 관련\winx64_12201_client\client\stage\Components\oracle.rdbms.scheduler</v>
      </c>
    </row>
    <row r="5795" spans="1:1" x14ac:dyDescent="0.4">
      <c r="A5795" t="str">
        <f>HYPERLINK("\\10.12.11.20\TFO.FAIT.Share\개발자 셋팅\서버 관련\winx64_12201_client\client\stage\Components\oracle.rdbms.util")</f>
        <v>\\10.12.11.20\TFO.FAIT.Share\개발자 셋팅\서버 관련\winx64_12201_client\client\stage\Components\oracle.rdbms.util</v>
      </c>
    </row>
    <row r="5796" spans="1:1" x14ac:dyDescent="0.4">
      <c r="A5796" t="str">
        <f>HYPERLINK("\\10.12.11.20\TFO.FAIT.Share\개발자 셋팅\서버 관련\winx64_12201_client\client\stage\Components\oracle.rsf")</f>
        <v>\\10.12.11.20\TFO.FAIT.Share\개발자 셋팅\서버 관련\winx64_12201_client\client\stage\Components\oracle.rsf</v>
      </c>
    </row>
    <row r="5797" spans="1:1" x14ac:dyDescent="0.4">
      <c r="A5797" t="str">
        <f>HYPERLINK("\\10.12.11.20\TFO.FAIT.Share\개발자 셋팅\서버 관련\winx64_12201_client\client\stage\Components\oracle.slax.rsf")</f>
        <v>\\10.12.11.20\TFO.FAIT.Share\개발자 셋팅\서버 관련\winx64_12201_client\client\stage\Components\oracle.slax.rsf</v>
      </c>
    </row>
    <row r="5798" spans="1:1" x14ac:dyDescent="0.4">
      <c r="A5798" t="str">
        <f>HYPERLINK("\\10.12.11.20\TFO.FAIT.Share\개발자 셋팅\서버 관련\winx64_12201_client\client\stage\Components\oracle.sqlj")</f>
        <v>\\10.12.11.20\TFO.FAIT.Share\개발자 셋팅\서버 관련\winx64_12201_client\client\stage\Components\oracle.sqlj</v>
      </c>
    </row>
    <row r="5799" spans="1:1" x14ac:dyDescent="0.4">
      <c r="A5799" t="str">
        <f>HYPERLINK("\\10.12.11.20\TFO.FAIT.Share\개발자 셋팅\서버 관련\winx64_12201_client\client\stage\Components\oracle.sqlj.sqljruntime")</f>
        <v>\\10.12.11.20\TFO.FAIT.Share\개발자 셋팅\서버 관련\winx64_12201_client\client\stage\Components\oracle.sqlj.sqljruntime</v>
      </c>
    </row>
    <row r="5800" spans="1:1" x14ac:dyDescent="0.4">
      <c r="A5800" t="str">
        <f>HYPERLINK("\\10.12.11.20\TFO.FAIT.Share\개발자 셋팅\서버 관련\winx64_12201_client\client\stage\Components\oracle.sqlplus")</f>
        <v>\\10.12.11.20\TFO.FAIT.Share\개발자 셋팅\서버 관련\winx64_12201_client\client\stage\Components\oracle.sqlplus</v>
      </c>
    </row>
    <row r="5801" spans="1:1" x14ac:dyDescent="0.4">
      <c r="A5801" t="str">
        <f>HYPERLINK("\\10.12.11.20\TFO.FAIT.Share\개발자 셋팅\서버 관련\winx64_12201_client\client\stage\Components\oracle.sqlplus.ic")</f>
        <v>\\10.12.11.20\TFO.FAIT.Share\개발자 셋팅\서버 관련\winx64_12201_client\client\stage\Components\oracle.sqlplus.ic</v>
      </c>
    </row>
    <row r="5802" spans="1:1" x14ac:dyDescent="0.4">
      <c r="A5802" t="str">
        <f>HYPERLINK("\\10.12.11.20\TFO.FAIT.Share\개발자 셋팅\서버 관련\winx64_12201_client\client\stage\Components\oracle.swd.commonlogging")</f>
        <v>\\10.12.11.20\TFO.FAIT.Share\개발자 셋팅\서버 관련\winx64_12201_client\client\stage\Components\oracle.swd.commonlogging</v>
      </c>
    </row>
    <row r="5803" spans="1:1" x14ac:dyDescent="0.4">
      <c r="A5803" t="str">
        <f>HYPERLINK("\\10.12.11.20\TFO.FAIT.Share\개발자 셋팅\서버 관련\winx64_12201_client\client\stage\Components\oracle.swd.opatch")</f>
        <v>\\10.12.11.20\TFO.FAIT.Share\개발자 셋팅\서버 관련\winx64_12201_client\client\stage\Components\oracle.swd.opatch</v>
      </c>
    </row>
    <row r="5804" spans="1:1" x14ac:dyDescent="0.4">
      <c r="A5804" t="str">
        <f>HYPERLINK("\\10.12.11.20\TFO.FAIT.Share\개발자 셋팅\서버 관련\winx64_12201_client\client\stage\Components\oracle.swd.opatchautodb")</f>
        <v>\\10.12.11.20\TFO.FAIT.Share\개발자 셋팅\서버 관련\winx64_12201_client\client\stage\Components\oracle.swd.opatchautodb</v>
      </c>
    </row>
    <row r="5805" spans="1:1" x14ac:dyDescent="0.4">
      <c r="A5805" t="str">
        <f>HYPERLINK("\\10.12.11.20\TFO.FAIT.Share\개발자 셋팅\서버 관련\winx64_12201_client\client\stage\Components\oracle.swd.oui")</f>
        <v>\\10.12.11.20\TFO.FAIT.Share\개발자 셋팅\서버 관련\winx64_12201_client\client\stage\Components\oracle.swd.oui</v>
      </c>
    </row>
    <row r="5806" spans="1:1" x14ac:dyDescent="0.4">
      <c r="A5806" t="str">
        <f>HYPERLINK("\\10.12.11.20\TFO.FAIT.Share\개발자 셋팅\서버 관련\winx64_12201_client\client\stage\Components\oracle.swd.oui.core")</f>
        <v>\\10.12.11.20\TFO.FAIT.Share\개발자 셋팅\서버 관련\winx64_12201_client\client\stage\Components\oracle.swd.oui.core</v>
      </c>
    </row>
    <row r="5807" spans="1:1" x14ac:dyDescent="0.4">
      <c r="A5807" t="str">
        <f>HYPERLINK("\\10.12.11.20\TFO.FAIT.Share\개발자 셋팅\서버 관련\winx64_12201_client\client\stage\Components\oracle.swd.oui.core.min")</f>
        <v>\\10.12.11.20\TFO.FAIT.Share\개발자 셋팅\서버 관련\winx64_12201_client\client\stage\Components\oracle.swd.oui.core.min</v>
      </c>
    </row>
    <row r="5808" spans="1:1" x14ac:dyDescent="0.4">
      <c r="A5808" t="str">
        <f>HYPERLINK("\\10.12.11.20\TFO.FAIT.Share\개발자 셋팅\서버 관련\winx64_12201_client\client\stage\Components\oracle.sysman.ccr.deconfig")</f>
        <v>\\10.12.11.20\TFO.FAIT.Share\개발자 셋팅\서버 관련\winx64_12201_client\client\stage\Components\oracle.sysman.ccr.deconfig</v>
      </c>
    </row>
    <row r="5809" spans="1:1" x14ac:dyDescent="0.4">
      <c r="A5809" t="str">
        <f>HYPERLINK("\\10.12.11.20\TFO.FAIT.Share\개발자 셋팅\서버 관련\winx64_12201_client\client\stage\Components\oracle.usm.deconfig")</f>
        <v>\\10.12.11.20\TFO.FAIT.Share\개발자 셋팅\서버 관련\winx64_12201_client\client\stage\Components\oracle.usm.deconfig</v>
      </c>
    </row>
    <row r="5810" spans="1:1" x14ac:dyDescent="0.4">
      <c r="A5810" t="str">
        <f>HYPERLINK("\\10.12.11.20\TFO.FAIT.Share\개발자 셋팅\서버 관련\winx64_12201_client\client\stage\Components\oracle.winprod")</f>
        <v>\\10.12.11.20\TFO.FAIT.Share\개발자 셋팅\서버 관련\winx64_12201_client\client\stage\Components\oracle.winprod</v>
      </c>
    </row>
    <row r="5811" spans="1:1" x14ac:dyDescent="0.4">
      <c r="A5811" t="str">
        <f>HYPERLINK("\\10.12.11.20\TFO.FAIT.Share\개발자 셋팅\서버 관련\winx64_12201_client\client\stage\Components\oracle.wwg.plsql")</f>
        <v>\\10.12.11.20\TFO.FAIT.Share\개발자 셋팅\서버 관련\winx64_12201_client\client\stage\Components\oracle.wwg.plsql</v>
      </c>
    </row>
    <row r="5812" spans="1:1" x14ac:dyDescent="0.4">
      <c r="A5812" t="str">
        <f>HYPERLINK("\\10.12.11.20\TFO.FAIT.Share\개발자 셋팅\서버 관련\winx64_12201_client\client\stage\Components\oracle.xdk")</f>
        <v>\\10.12.11.20\TFO.FAIT.Share\개발자 셋팅\서버 관련\winx64_12201_client\client\stage\Components\oracle.xdk</v>
      </c>
    </row>
    <row r="5813" spans="1:1" x14ac:dyDescent="0.4">
      <c r="A5813" t="str">
        <f>HYPERLINK("\\10.12.11.20\TFO.FAIT.Share\개발자 셋팅\서버 관련\winx64_12201_client\client\stage\Components\oracle.xdk.parser.java")</f>
        <v>\\10.12.11.20\TFO.FAIT.Share\개발자 셋팅\서버 관련\winx64_12201_client\client\stage\Components\oracle.xdk.parser.java</v>
      </c>
    </row>
    <row r="5814" spans="1:1" x14ac:dyDescent="0.4">
      <c r="A5814" t="str">
        <f>HYPERLINK("\\10.12.11.20\TFO.FAIT.Share\개발자 셋팅\서버 관련\winx64_12201_client\client\stage\Components\oracle.xdk.rsf")</f>
        <v>\\10.12.11.20\TFO.FAIT.Share\개발자 셋팅\서버 관련\winx64_12201_client\client\stage\Components\oracle.xdk.rsf</v>
      </c>
    </row>
    <row r="5815" spans="1:1" x14ac:dyDescent="0.4">
      <c r="A5815" t="str">
        <f>HYPERLINK("\\10.12.11.20\TFO.FAIT.Share\개발자 셋팅\서버 관련\winx64_12201_client\client\stage\Components\oracle.xdk.xquery")</f>
        <v>\\10.12.11.20\TFO.FAIT.Share\개발자 셋팅\서버 관련\winx64_12201_client\client\stage\Components\oracle.xdk.xquery</v>
      </c>
    </row>
    <row r="5816" spans="1:1" x14ac:dyDescent="0.4">
      <c r="A5816" t="str">
        <f>HYPERLINK("\\10.12.11.20\TFO.FAIT.Share\개발자 셋팅\서버 관련\winx64_12201_client\client\stage\Components\oracle.aspnet_2\12.2.0.1.0")</f>
        <v>\\10.12.11.20\TFO.FAIT.Share\개발자 셋팅\서버 관련\winx64_12201_client\client\stage\Components\oracle.aspnet_2\12.2.0.1.0</v>
      </c>
    </row>
    <row r="5817" spans="1:1" x14ac:dyDescent="0.4">
      <c r="A5817" t="str">
        <f>HYPERLINK("\\10.12.11.20\TFO.FAIT.Share\개발자 셋팅\서버 관련\winx64_12201_client\client\stage\Components\oracle.aspnet_2\12.2.0.1.0\1")</f>
        <v>\\10.12.11.20\TFO.FAIT.Share\개발자 셋팅\서버 관련\winx64_12201_client\client\stage\Components\oracle.aspnet_2\12.2.0.1.0\1</v>
      </c>
    </row>
    <row r="5818" spans="1:1" x14ac:dyDescent="0.4">
      <c r="A5818" t="str">
        <f>HYPERLINK("\\10.12.11.20\TFO.FAIT.Share\개발자 셋팅\서버 관련\winx64_12201_client\client\stage\Components\oracle.aspnet_2\12.2.0.1.0\1\DataFiles")</f>
        <v>\\10.12.11.20\TFO.FAIT.Share\개발자 셋팅\서버 관련\winx64_12201_client\client\stage\Components\oracle.aspnet_2\12.2.0.1.0\1\DataFiles</v>
      </c>
    </row>
    <row r="5819" spans="1:1" x14ac:dyDescent="0.4">
      <c r="A5819" t="str">
        <f>HYPERLINK("\\10.12.11.20\TFO.FAIT.Share\개발자 셋팅\서버 관련\winx64_12201_client\client\stage\Components\oracle.assistants.acf\12.2.0.1.0")</f>
        <v>\\10.12.11.20\TFO.FAIT.Share\개발자 셋팅\서버 관련\winx64_12201_client\client\stage\Components\oracle.assistants.acf\12.2.0.1.0</v>
      </c>
    </row>
    <row r="5820" spans="1:1" x14ac:dyDescent="0.4">
      <c r="A5820" t="str">
        <f>HYPERLINK("\\10.12.11.20\TFO.FAIT.Share\개발자 셋팅\서버 관련\winx64_12201_client\client\stage\Components\oracle.assistants.acf\12.2.0.1.0\1")</f>
        <v>\\10.12.11.20\TFO.FAIT.Share\개발자 셋팅\서버 관련\winx64_12201_client\client\stage\Components\oracle.assistants.acf\12.2.0.1.0\1</v>
      </c>
    </row>
    <row r="5821" spans="1:1" x14ac:dyDescent="0.4">
      <c r="A5821" t="str">
        <f>HYPERLINK("\\10.12.11.20\TFO.FAIT.Share\개발자 셋팅\서버 관련\winx64_12201_client\client\stage\Components\oracle.assistants.acf\12.2.0.1.0\1\DataFiles")</f>
        <v>\\10.12.11.20\TFO.FAIT.Share\개발자 셋팅\서버 관련\winx64_12201_client\client\stage\Components\oracle.assistants.acf\12.2.0.1.0\1\DataFiles</v>
      </c>
    </row>
    <row r="5822" spans="1:1" x14ac:dyDescent="0.4">
      <c r="A5822" t="str">
        <f>HYPERLINK("\\10.12.11.20\TFO.FAIT.Share\개발자 셋팅\서버 관련\winx64_12201_client\client\stage\Components\oracle.assistants.deconfig\12.2.0.1.0")</f>
        <v>\\10.12.11.20\TFO.FAIT.Share\개발자 셋팅\서버 관련\winx64_12201_client\client\stage\Components\oracle.assistants.deconfig\12.2.0.1.0</v>
      </c>
    </row>
    <row r="5823" spans="1:1" x14ac:dyDescent="0.4">
      <c r="A5823" t="str">
        <f>HYPERLINK("\\10.12.11.20\TFO.FAIT.Share\개발자 셋팅\서버 관련\winx64_12201_client\client\stage\Components\oracle.assistants.deconfig\12.2.0.1.0\1")</f>
        <v>\\10.12.11.20\TFO.FAIT.Share\개발자 셋팅\서버 관련\winx64_12201_client\client\stage\Components\oracle.assistants.deconfig\12.2.0.1.0\1</v>
      </c>
    </row>
    <row r="5824" spans="1:1" x14ac:dyDescent="0.4">
      <c r="A5824" t="str">
        <f>HYPERLINK("\\10.12.11.20\TFO.FAIT.Share\개발자 셋팅\서버 관련\winx64_12201_client\client\stage\Components\oracle.assistants.deconfig\12.2.0.1.0\1\DataFiles")</f>
        <v>\\10.12.11.20\TFO.FAIT.Share\개발자 셋팅\서버 관련\winx64_12201_client\client\stage\Components\oracle.assistants.deconfig\12.2.0.1.0\1\DataFiles</v>
      </c>
    </row>
    <row r="5825" spans="1:1" x14ac:dyDescent="0.4">
      <c r="A5825" t="str">
        <f>HYPERLINK("\\10.12.11.20\TFO.FAIT.Share\개발자 셋팅\서버 관련\winx64_12201_client\client\stage\Components\oracle.assistants.netca.client\12.2.0.1.0")</f>
        <v>\\10.12.11.20\TFO.FAIT.Share\개발자 셋팅\서버 관련\winx64_12201_client\client\stage\Components\oracle.assistants.netca.client\12.2.0.1.0</v>
      </c>
    </row>
    <row r="5826" spans="1:1" x14ac:dyDescent="0.4">
      <c r="A5826" t="str">
        <f>HYPERLINK("\\10.12.11.20\TFO.FAIT.Share\개발자 셋팅\서버 관련\winx64_12201_client\client\stage\Components\oracle.assistants.netca.client\12.2.0.1.0\1")</f>
        <v>\\10.12.11.20\TFO.FAIT.Share\개발자 셋팅\서버 관련\winx64_12201_client\client\stage\Components\oracle.assistants.netca.client\12.2.0.1.0\1</v>
      </c>
    </row>
    <row r="5827" spans="1:1" x14ac:dyDescent="0.4">
      <c r="A5827" t="str">
        <f>HYPERLINK("\\10.12.11.20\TFO.FAIT.Share\개발자 셋팅\서버 관련\winx64_12201_client\client\stage\Components\oracle.assistants.netca.client\12.2.0.1.0\1\DataFiles")</f>
        <v>\\10.12.11.20\TFO.FAIT.Share\개발자 셋팅\서버 관련\winx64_12201_client\client\stage\Components\oracle.assistants.netca.client\12.2.0.1.0\1\DataFiles</v>
      </c>
    </row>
    <row r="5828" spans="1:1" x14ac:dyDescent="0.4">
      <c r="A5828" t="str">
        <f>HYPERLINK("\\10.12.11.20\TFO.FAIT.Share\개발자 셋팅\서버 관련\winx64_12201_client\client\stage\Components\oracle.bali.ewt\11.1.1.6.0")</f>
        <v>\\10.12.11.20\TFO.FAIT.Share\개발자 셋팅\서버 관련\winx64_12201_client\client\stage\Components\oracle.bali.ewt\11.1.1.6.0</v>
      </c>
    </row>
    <row r="5829" spans="1:1" x14ac:dyDescent="0.4">
      <c r="A5829" t="str">
        <f>HYPERLINK("\\10.12.11.20\TFO.FAIT.Share\개발자 셋팅\서버 관련\winx64_12201_client\client\stage\Components\oracle.bali.ewt\11.1.1.6.0\1")</f>
        <v>\\10.12.11.20\TFO.FAIT.Share\개발자 셋팅\서버 관련\winx64_12201_client\client\stage\Components\oracle.bali.ewt\11.1.1.6.0\1</v>
      </c>
    </row>
    <row r="5830" spans="1:1" x14ac:dyDescent="0.4">
      <c r="A5830" t="str">
        <f>HYPERLINK("\\10.12.11.20\TFO.FAIT.Share\개발자 셋팅\서버 관련\winx64_12201_client\client\stage\Components\oracle.bali.ewt\11.1.1.6.0\1\DataFiles")</f>
        <v>\\10.12.11.20\TFO.FAIT.Share\개발자 셋팅\서버 관련\winx64_12201_client\client\stage\Components\oracle.bali.ewt\11.1.1.6.0\1\DataFiles</v>
      </c>
    </row>
    <row r="5831" spans="1:1" x14ac:dyDescent="0.4">
      <c r="A5831" t="str">
        <f>HYPERLINK("\\10.12.11.20\TFO.FAIT.Share\개발자 셋팅\서버 관련\winx64_12201_client\client\stage\Components\oracle.bali.ice\11.1.1.7.0")</f>
        <v>\\10.12.11.20\TFO.FAIT.Share\개발자 셋팅\서버 관련\winx64_12201_client\client\stage\Components\oracle.bali.ice\11.1.1.7.0</v>
      </c>
    </row>
    <row r="5832" spans="1:1" x14ac:dyDescent="0.4">
      <c r="A5832" t="str">
        <f>HYPERLINK("\\10.12.11.20\TFO.FAIT.Share\개발자 셋팅\서버 관련\winx64_12201_client\client\stage\Components\oracle.bali.ice\11.1.1.7.0\1")</f>
        <v>\\10.12.11.20\TFO.FAIT.Share\개발자 셋팅\서버 관련\winx64_12201_client\client\stage\Components\oracle.bali.ice\11.1.1.7.0\1</v>
      </c>
    </row>
    <row r="5833" spans="1:1" x14ac:dyDescent="0.4">
      <c r="A5833" t="str">
        <f>HYPERLINK("\\10.12.11.20\TFO.FAIT.Share\개발자 셋팅\서버 관련\winx64_12201_client\client\stage\Components\oracle.bali.ice\11.1.1.7.0\1\DataFiles")</f>
        <v>\\10.12.11.20\TFO.FAIT.Share\개발자 셋팅\서버 관련\winx64_12201_client\client\stage\Components\oracle.bali.ice\11.1.1.7.0\1\DataFiles</v>
      </c>
    </row>
    <row r="5834" spans="1:1" x14ac:dyDescent="0.4">
      <c r="A5834" t="str">
        <f>HYPERLINK("\\10.12.11.20\TFO.FAIT.Share\개발자 셋팅\서버 관련\winx64_12201_client\client\stage\Components\oracle.bali.jewt\11.1.1.6.0")</f>
        <v>\\10.12.11.20\TFO.FAIT.Share\개발자 셋팅\서버 관련\winx64_12201_client\client\stage\Components\oracle.bali.jewt\11.1.1.6.0</v>
      </c>
    </row>
    <row r="5835" spans="1:1" x14ac:dyDescent="0.4">
      <c r="A5835" t="str">
        <f>HYPERLINK("\\10.12.11.20\TFO.FAIT.Share\개발자 셋팅\서버 관련\winx64_12201_client\client\stage\Components\oracle.bali.jewt\11.1.1.6.0\1")</f>
        <v>\\10.12.11.20\TFO.FAIT.Share\개발자 셋팅\서버 관련\winx64_12201_client\client\stage\Components\oracle.bali.jewt\11.1.1.6.0\1</v>
      </c>
    </row>
    <row r="5836" spans="1:1" x14ac:dyDescent="0.4">
      <c r="A5836" t="str">
        <f>HYPERLINK("\\10.12.11.20\TFO.FAIT.Share\개발자 셋팅\서버 관련\winx64_12201_client\client\stage\Components\oracle.bali.jewt\11.1.1.6.0\1\DataFiles")</f>
        <v>\\10.12.11.20\TFO.FAIT.Share\개발자 셋팅\서버 관련\winx64_12201_client\client\stage\Components\oracle.bali.jewt\11.1.1.6.0\1\DataFiles</v>
      </c>
    </row>
    <row r="5837" spans="1:1" x14ac:dyDescent="0.4">
      <c r="A5837" t="str">
        <f>HYPERLINK("\\10.12.11.20\TFO.FAIT.Share\개발자 셋팅\서버 관련\winx64_12201_client\client\stage\Components\oracle.bali.share\11.1.1.6.0")</f>
        <v>\\10.12.11.20\TFO.FAIT.Share\개발자 셋팅\서버 관련\winx64_12201_client\client\stage\Components\oracle.bali.share\11.1.1.6.0</v>
      </c>
    </row>
    <row r="5838" spans="1:1" x14ac:dyDescent="0.4">
      <c r="A5838" t="str">
        <f>HYPERLINK("\\10.12.11.20\TFO.FAIT.Share\개발자 셋팅\서버 관련\winx64_12201_client\client\stage\Components\oracle.bali.share\11.1.1.6.0\1")</f>
        <v>\\10.12.11.20\TFO.FAIT.Share\개발자 셋팅\서버 관련\winx64_12201_client\client\stage\Components\oracle.bali.share\11.1.1.6.0\1</v>
      </c>
    </row>
    <row r="5839" spans="1:1" x14ac:dyDescent="0.4">
      <c r="A5839" t="str">
        <f>HYPERLINK("\\10.12.11.20\TFO.FAIT.Share\개발자 셋팅\서버 관련\winx64_12201_client\client\stage\Components\oracle.bali.share\11.1.1.6.0\1\DataFiles")</f>
        <v>\\10.12.11.20\TFO.FAIT.Share\개발자 셋팅\서버 관련\winx64_12201_client\client\stage\Components\oracle.bali.share\11.1.1.6.0\1\DataFiles</v>
      </c>
    </row>
    <row r="5840" spans="1:1" x14ac:dyDescent="0.4">
      <c r="A5840" t="str">
        <f>HYPERLINK("\\10.12.11.20\TFO.FAIT.Share\개발자 셋팅\서버 관련\winx64_12201_client\client\stage\Components\oracle.buildtools.common\12.2.0.1.0")</f>
        <v>\\10.12.11.20\TFO.FAIT.Share\개발자 셋팅\서버 관련\winx64_12201_client\client\stage\Components\oracle.buildtools.common\12.2.0.1.0</v>
      </c>
    </row>
    <row r="5841" spans="1:1" x14ac:dyDescent="0.4">
      <c r="A5841" t="str">
        <f>HYPERLINK("\\10.12.11.20\TFO.FAIT.Share\개발자 셋팅\서버 관련\winx64_12201_client\client\stage\Components\oracle.buildtools.common\12.2.0.1.0\1")</f>
        <v>\\10.12.11.20\TFO.FAIT.Share\개발자 셋팅\서버 관련\winx64_12201_client\client\stage\Components\oracle.buildtools.common\12.2.0.1.0\1</v>
      </c>
    </row>
    <row r="5842" spans="1:1" x14ac:dyDescent="0.4">
      <c r="A5842" t="str">
        <f>HYPERLINK("\\10.12.11.20\TFO.FAIT.Share\개발자 셋팅\서버 관련\winx64_12201_client\client\stage\Components\oracle.buildtools.common\12.2.0.1.0\1\DataFiles")</f>
        <v>\\10.12.11.20\TFO.FAIT.Share\개발자 셋팅\서버 관련\winx64_12201_client\client\stage\Components\oracle.buildtools.common\12.2.0.1.0\1\DataFiles</v>
      </c>
    </row>
    <row r="5843" spans="1:1" x14ac:dyDescent="0.4">
      <c r="A5843" t="str">
        <f>HYPERLINK("\\10.12.11.20\TFO.FAIT.Share\개발자 셋팅\서버 관련\winx64_12201_client\client\stage\Components\oracle.buildtools.rsf\12.2.0.1.0")</f>
        <v>\\10.12.11.20\TFO.FAIT.Share\개발자 셋팅\서버 관련\winx64_12201_client\client\stage\Components\oracle.buildtools.rsf\12.2.0.1.0</v>
      </c>
    </row>
    <row r="5844" spans="1:1" x14ac:dyDescent="0.4">
      <c r="A5844" t="str">
        <f>HYPERLINK("\\10.12.11.20\TFO.FAIT.Share\개발자 셋팅\서버 관련\winx64_12201_client\client\stage\Components\oracle.buildtools.rsf\12.2.0.1.0\1")</f>
        <v>\\10.12.11.20\TFO.FAIT.Share\개발자 셋팅\서버 관련\winx64_12201_client\client\stage\Components\oracle.buildtools.rsf\12.2.0.1.0\1</v>
      </c>
    </row>
    <row r="5845" spans="1:1" x14ac:dyDescent="0.4">
      <c r="A5845" t="str">
        <f>HYPERLINK("\\10.12.11.20\TFO.FAIT.Share\개발자 셋팅\서버 관련\winx64_12201_client\client\stage\Components\oracle.buildtools.rsf\12.2.0.1.0\1\DataFiles")</f>
        <v>\\10.12.11.20\TFO.FAIT.Share\개발자 셋팅\서버 관련\winx64_12201_client\client\stage\Components\oracle.buildtools.rsf\12.2.0.1.0\1\DataFiles</v>
      </c>
    </row>
    <row r="5846" spans="1:1" x14ac:dyDescent="0.4">
      <c r="A5846" t="str">
        <f>HYPERLINK("\\10.12.11.20\TFO.FAIT.Share\개발자 셋팅\서버 관련\winx64_12201_client\client\stage\Components\oracle.client\12.2.0.1.0")</f>
        <v>\\10.12.11.20\TFO.FAIT.Share\개발자 셋팅\서버 관련\winx64_12201_client\client\stage\Components\oracle.client\12.2.0.1.0</v>
      </c>
    </row>
    <row r="5847" spans="1:1" x14ac:dyDescent="0.4">
      <c r="A5847" t="str">
        <f>HYPERLINK("\\10.12.11.20\TFO.FAIT.Share\개발자 셋팅\서버 관련\winx64_12201_client\client\stage\Components\oracle.client\12.2.0.1.0\1")</f>
        <v>\\10.12.11.20\TFO.FAIT.Share\개발자 셋팅\서버 관련\winx64_12201_client\client\stage\Components\oracle.client\12.2.0.1.0\1</v>
      </c>
    </row>
    <row r="5848" spans="1:1" x14ac:dyDescent="0.4">
      <c r="A5848" t="str">
        <f>HYPERLINK("\\10.12.11.20\TFO.FAIT.Share\개발자 셋팅\서버 관련\winx64_12201_client\client\stage\Components\oracle.client\12.2.0.1.0\1\DataFiles")</f>
        <v>\\10.12.11.20\TFO.FAIT.Share\개발자 셋팅\서버 관련\winx64_12201_client\client\stage\Components\oracle.client\12.2.0.1.0\1\DataFiles</v>
      </c>
    </row>
    <row r="5849" spans="1:1" x14ac:dyDescent="0.4">
      <c r="A5849" t="str">
        <f>HYPERLINK("\\10.12.11.20\TFO.FAIT.Share\개발자 셋팅\서버 관련\winx64_12201_client\client\stage\Components\oracle.dbdev\12.2.0.1.0")</f>
        <v>\\10.12.11.20\TFO.FAIT.Share\개발자 셋팅\서버 관련\winx64_12201_client\client\stage\Components\oracle.dbdev\12.2.0.1.0</v>
      </c>
    </row>
    <row r="5850" spans="1:1" x14ac:dyDescent="0.4">
      <c r="A5850" t="str">
        <f>HYPERLINK("\\10.12.11.20\TFO.FAIT.Share\개발자 셋팅\서버 관련\winx64_12201_client\client\stage\Components\oracle.dbdev\12.2.0.1.0\1")</f>
        <v>\\10.12.11.20\TFO.FAIT.Share\개발자 셋팅\서버 관련\winx64_12201_client\client\stage\Components\oracle.dbdev\12.2.0.1.0\1</v>
      </c>
    </row>
    <row r="5851" spans="1:1" x14ac:dyDescent="0.4">
      <c r="A5851" t="str">
        <f>HYPERLINK("\\10.12.11.20\TFO.FAIT.Share\개발자 셋팅\서버 관련\winx64_12201_client\client\stage\Components\oracle.dbdev\12.2.0.1.0\1\DataFiles")</f>
        <v>\\10.12.11.20\TFO.FAIT.Share\개발자 셋팅\서버 관련\winx64_12201_client\client\stage\Components\oracle.dbdev\12.2.0.1.0\1\DataFiles</v>
      </c>
    </row>
    <row r="5852" spans="1:1" x14ac:dyDescent="0.4">
      <c r="A5852" t="str">
        <f>HYPERLINK("\\10.12.11.20\TFO.FAIT.Share\개발자 셋팅\서버 관련\winx64_12201_client\client\stage\Components\oracle.dbjava.ic\12.2.0.1.0")</f>
        <v>\\10.12.11.20\TFO.FAIT.Share\개발자 셋팅\서버 관련\winx64_12201_client\client\stage\Components\oracle.dbjava.ic\12.2.0.1.0</v>
      </c>
    </row>
    <row r="5853" spans="1:1" x14ac:dyDescent="0.4">
      <c r="A5853" t="str">
        <f>HYPERLINK("\\10.12.11.20\TFO.FAIT.Share\개발자 셋팅\서버 관련\winx64_12201_client\client\stage\Components\oracle.dbjava.ic\12.2.0.1.0\1")</f>
        <v>\\10.12.11.20\TFO.FAIT.Share\개발자 셋팅\서버 관련\winx64_12201_client\client\stage\Components\oracle.dbjava.ic\12.2.0.1.0\1</v>
      </c>
    </row>
    <row r="5854" spans="1:1" x14ac:dyDescent="0.4">
      <c r="A5854" t="str">
        <f>HYPERLINK("\\10.12.11.20\TFO.FAIT.Share\개발자 셋팅\서버 관련\winx64_12201_client\client\stage\Components\oracle.dbjava.ic\12.2.0.1.0\1\DataFiles")</f>
        <v>\\10.12.11.20\TFO.FAIT.Share\개발자 셋팅\서버 관련\winx64_12201_client\client\stage\Components\oracle.dbjava.ic\12.2.0.1.0\1\DataFiles</v>
      </c>
    </row>
    <row r="5855" spans="1:1" x14ac:dyDescent="0.4">
      <c r="A5855" t="str">
        <f>HYPERLINK("\\10.12.11.20\TFO.FAIT.Share\개발자 셋팅\서버 관련\winx64_12201_client\client\stage\Components\oracle.dbjava.jdbc\12.2.0.1.0")</f>
        <v>\\10.12.11.20\TFO.FAIT.Share\개발자 셋팅\서버 관련\winx64_12201_client\client\stage\Components\oracle.dbjava.jdbc\12.2.0.1.0</v>
      </c>
    </row>
    <row r="5856" spans="1:1" x14ac:dyDescent="0.4">
      <c r="A5856" t="str">
        <f>HYPERLINK("\\10.12.11.20\TFO.FAIT.Share\개발자 셋팅\서버 관련\winx64_12201_client\client\stage\Components\oracle.dbjava.jdbc\12.2.0.1.0\1")</f>
        <v>\\10.12.11.20\TFO.FAIT.Share\개발자 셋팅\서버 관련\winx64_12201_client\client\stage\Components\oracle.dbjava.jdbc\12.2.0.1.0\1</v>
      </c>
    </row>
    <row r="5857" spans="1:1" x14ac:dyDescent="0.4">
      <c r="A5857" t="str">
        <f>HYPERLINK("\\10.12.11.20\TFO.FAIT.Share\개발자 셋팅\서버 관련\winx64_12201_client\client\stage\Components\oracle.dbjava.jdbc\12.2.0.1.0\1\DataFiles")</f>
        <v>\\10.12.11.20\TFO.FAIT.Share\개발자 셋팅\서버 관련\winx64_12201_client\client\stage\Components\oracle.dbjava.jdbc\12.2.0.1.0\1\DataFiles</v>
      </c>
    </row>
    <row r="5858" spans="1:1" x14ac:dyDescent="0.4">
      <c r="A5858" t="str">
        <f>HYPERLINK("\\10.12.11.20\TFO.FAIT.Share\개발자 셋팅\서버 관련\winx64_12201_client\client\stage\Components\oracle.dbjava.ucp\12.2.0.1.0")</f>
        <v>\\10.12.11.20\TFO.FAIT.Share\개발자 셋팅\서버 관련\winx64_12201_client\client\stage\Components\oracle.dbjava.ucp\12.2.0.1.0</v>
      </c>
    </row>
    <row r="5859" spans="1:1" x14ac:dyDescent="0.4">
      <c r="A5859" t="str">
        <f>HYPERLINK("\\10.12.11.20\TFO.FAIT.Share\개발자 셋팅\서버 관련\winx64_12201_client\client\stage\Components\oracle.dbjava.ucp\12.2.0.1.0\1")</f>
        <v>\\10.12.11.20\TFO.FAIT.Share\개발자 셋팅\서버 관련\winx64_12201_client\client\stage\Components\oracle.dbjava.ucp\12.2.0.1.0\1</v>
      </c>
    </row>
    <row r="5860" spans="1:1" x14ac:dyDescent="0.4">
      <c r="A5860" t="str">
        <f>HYPERLINK("\\10.12.11.20\TFO.FAIT.Share\개발자 셋팅\서버 관련\winx64_12201_client\client\stage\Components\oracle.dbjava.ucp\12.2.0.1.0\1\DataFiles")</f>
        <v>\\10.12.11.20\TFO.FAIT.Share\개발자 셋팅\서버 관련\winx64_12201_client\client\stage\Components\oracle.dbjava.ucp\12.2.0.1.0\1\DataFiles</v>
      </c>
    </row>
    <row r="5861" spans="1:1" x14ac:dyDescent="0.4">
      <c r="A5861" t="str">
        <f>HYPERLINK("\\10.12.11.20\TFO.FAIT.Share\개발자 셋팅\서버 관련\winx64_12201_client\client\stage\Components\oracle.duma\12.2.0.1.0")</f>
        <v>\\10.12.11.20\TFO.FAIT.Share\개발자 셋팅\서버 관련\winx64_12201_client\client\stage\Components\oracle.duma\12.2.0.1.0</v>
      </c>
    </row>
    <row r="5862" spans="1:1" x14ac:dyDescent="0.4">
      <c r="A5862" t="str">
        <f>HYPERLINK("\\10.12.11.20\TFO.FAIT.Share\개발자 셋팅\서버 관련\winx64_12201_client\client\stage\Components\oracle.duma\12.2.0.1.0\1")</f>
        <v>\\10.12.11.20\TFO.FAIT.Share\개발자 셋팅\서버 관련\winx64_12201_client\client\stage\Components\oracle.duma\12.2.0.1.0\1</v>
      </c>
    </row>
    <row r="5863" spans="1:1" x14ac:dyDescent="0.4">
      <c r="A5863" t="str">
        <f>HYPERLINK("\\10.12.11.20\TFO.FAIT.Share\개발자 셋팅\서버 관련\winx64_12201_client\client\stage\Components\oracle.duma\12.2.0.1.0\1\DataFiles")</f>
        <v>\\10.12.11.20\TFO.FAIT.Share\개발자 셋팅\서버 관련\winx64_12201_client\client\stage\Components\oracle.duma\12.2.0.1.0\1\DataFiles</v>
      </c>
    </row>
    <row r="5864" spans="1:1" x14ac:dyDescent="0.4">
      <c r="A5864" t="str">
        <f>HYPERLINK("\\10.12.11.20\TFO.FAIT.Share\개발자 셋팅\서버 관련\winx64_12201_client\client\stage\Components\oracle.has.common\12.2.0.1.0")</f>
        <v>\\10.12.11.20\TFO.FAIT.Share\개발자 셋팅\서버 관련\winx64_12201_client\client\stage\Components\oracle.has.common\12.2.0.1.0</v>
      </c>
    </row>
    <row r="5865" spans="1:1" x14ac:dyDescent="0.4">
      <c r="A5865" t="str">
        <f>HYPERLINK("\\10.12.11.20\TFO.FAIT.Share\개발자 셋팅\서버 관련\winx64_12201_client\client\stage\Components\oracle.has.common\12.2.0.1.0\1")</f>
        <v>\\10.12.11.20\TFO.FAIT.Share\개발자 셋팅\서버 관련\winx64_12201_client\client\stage\Components\oracle.has.common\12.2.0.1.0\1</v>
      </c>
    </row>
    <row r="5866" spans="1:1" x14ac:dyDescent="0.4">
      <c r="A5866" t="str">
        <f>HYPERLINK("\\10.12.11.20\TFO.FAIT.Share\개발자 셋팅\서버 관련\winx64_12201_client\client\stage\Components\oracle.has.common\12.2.0.1.0\1\DataFiles")</f>
        <v>\\10.12.11.20\TFO.FAIT.Share\개발자 셋팅\서버 관련\winx64_12201_client\client\stage\Components\oracle.has.common\12.2.0.1.0\1\DataFiles</v>
      </c>
    </row>
    <row r="5867" spans="1:1" x14ac:dyDescent="0.4">
      <c r="A5867" t="str">
        <f>HYPERLINK("\\10.12.11.20\TFO.FAIT.Share\개발자 셋팅\서버 관련\winx64_12201_client\client\stage\Components\oracle.has.common.cvu\12.2.0.1.0")</f>
        <v>\\10.12.11.20\TFO.FAIT.Share\개발자 셋팅\서버 관련\winx64_12201_client\client\stage\Components\oracle.has.common.cvu\12.2.0.1.0</v>
      </c>
    </row>
    <row r="5868" spans="1:1" x14ac:dyDescent="0.4">
      <c r="A5868" t="str">
        <f>HYPERLINK("\\10.12.11.20\TFO.FAIT.Share\개발자 셋팅\서버 관련\winx64_12201_client\client\stage\Components\oracle.has.common.cvu\12.2.0.1.0\1")</f>
        <v>\\10.12.11.20\TFO.FAIT.Share\개발자 셋팅\서버 관련\winx64_12201_client\client\stage\Components\oracle.has.common.cvu\12.2.0.1.0\1</v>
      </c>
    </row>
    <row r="5869" spans="1:1" x14ac:dyDescent="0.4">
      <c r="A5869" t="str">
        <f>HYPERLINK("\\10.12.11.20\TFO.FAIT.Share\개발자 셋팅\서버 관련\winx64_12201_client\client\stage\Components\oracle.has.common.cvu\12.2.0.1.0\1\DataFiles")</f>
        <v>\\10.12.11.20\TFO.FAIT.Share\개발자 셋팅\서버 관련\winx64_12201_client\client\stage\Components\oracle.has.common.cvu\12.2.0.1.0\1\DataFiles</v>
      </c>
    </row>
    <row r="5870" spans="1:1" x14ac:dyDescent="0.4">
      <c r="A5870" t="str">
        <f>HYPERLINK("\\10.12.11.20\TFO.FAIT.Share\개발자 셋팅\서버 관련\winx64_12201_client\client\stage\Components\oracle.has.deconfig\12.2.0.1.0")</f>
        <v>\\10.12.11.20\TFO.FAIT.Share\개발자 셋팅\서버 관련\winx64_12201_client\client\stage\Components\oracle.has.deconfig\12.2.0.1.0</v>
      </c>
    </row>
    <row r="5871" spans="1:1" x14ac:dyDescent="0.4">
      <c r="A5871" t="str">
        <f>HYPERLINK("\\10.12.11.20\TFO.FAIT.Share\개발자 셋팅\서버 관련\winx64_12201_client\client\stage\Components\oracle.has.deconfig\12.2.0.1.0\1")</f>
        <v>\\10.12.11.20\TFO.FAIT.Share\개발자 셋팅\서버 관련\winx64_12201_client\client\stage\Components\oracle.has.deconfig\12.2.0.1.0\1</v>
      </c>
    </row>
    <row r="5872" spans="1:1" x14ac:dyDescent="0.4">
      <c r="A5872" t="str">
        <f>HYPERLINK("\\10.12.11.20\TFO.FAIT.Share\개발자 셋팅\서버 관련\winx64_12201_client\client\stage\Components\oracle.has.deconfig\12.2.0.1.0\1\DataFiles")</f>
        <v>\\10.12.11.20\TFO.FAIT.Share\개발자 셋팅\서버 관련\winx64_12201_client\client\stage\Components\oracle.has.deconfig\12.2.0.1.0\1\DataFiles</v>
      </c>
    </row>
    <row r="5873" spans="1:1" x14ac:dyDescent="0.4">
      <c r="A5873" t="str">
        <f>HYPERLINK("\\10.12.11.20\TFO.FAIT.Share\개발자 셋팅\서버 관련\winx64_12201_client\client\stage\Components\oracle.has.rsf\12.2.0.1.0")</f>
        <v>\\10.12.11.20\TFO.FAIT.Share\개발자 셋팅\서버 관련\winx64_12201_client\client\stage\Components\oracle.has.rsf\12.2.0.1.0</v>
      </c>
    </row>
    <row r="5874" spans="1:1" x14ac:dyDescent="0.4">
      <c r="A5874" t="str">
        <f>HYPERLINK("\\10.12.11.20\TFO.FAIT.Share\개발자 셋팅\서버 관련\winx64_12201_client\client\stage\Components\oracle.has.rsf\12.2.0.1.0\1")</f>
        <v>\\10.12.11.20\TFO.FAIT.Share\개발자 셋팅\서버 관련\winx64_12201_client\client\stage\Components\oracle.has.rsf\12.2.0.1.0\1</v>
      </c>
    </row>
    <row r="5875" spans="1:1" x14ac:dyDescent="0.4">
      <c r="A5875" t="str">
        <f>HYPERLINK("\\10.12.11.20\TFO.FAIT.Share\개발자 셋팅\서버 관련\winx64_12201_client\client\stage\Components\oracle.has.rsf\12.2.0.1.0\1\DataFiles")</f>
        <v>\\10.12.11.20\TFO.FAIT.Share\개발자 셋팅\서버 관련\winx64_12201_client\client\stage\Components\oracle.has.rsf\12.2.0.1.0\1\DataFiles</v>
      </c>
    </row>
    <row r="5876" spans="1:1" x14ac:dyDescent="0.4">
      <c r="A5876" t="str">
        <f>HYPERLINK("\\10.12.11.20\TFO.FAIT.Share\개발자 셋팅\서버 관련\winx64_12201_client\client\stage\Components\oracle.help.ohj\11.1.1.7.0")</f>
        <v>\\10.12.11.20\TFO.FAIT.Share\개발자 셋팅\서버 관련\winx64_12201_client\client\stage\Components\oracle.help.ohj\11.1.1.7.0</v>
      </c>
    </row>
    <row r="5877" spans="1:1" x14ac:dyDescent="0.4">
      <c r="A5877" t="str">
        <f>HYPERLINK("\\10.12.11.20\TFO.FAIT.Share\개발자 셋팅\서버 관련\winx64_12201_client\client\stage\Components\oracle.help.ohj\11.1.1.7.0\1")</f>
        <v>\\10.12.11.20\TFO.FAIT.Share\개발자 셋팅\서버 관련\winx64_12201_client\client\stage\Components\oracle.help.ohj\11.1.1.7.0\1</v>
      </c>
    </row>
    <row r="5878" spans="1:1" x14ac:dyDescent="0.4">
      <c r="A5878" t="str">
        <f>HYPERLINK("\\10.12.11.20\TFO.FAIT.Share\개발자 셋팅\서버 관련\winx64_12201_client\client\stage\Components\oracle.help.ohj\11.1.1.7.0\1\DataFiles")</f>
        <v>\\10.12.11.20\TFO.FAIT.Share\개발자 셋팅\서버 관련\winx64_12201_client\client\stage\Components\oracle.help.ohj\11.1.1.7.0\1\DataFiles</v>
      </c>
    </row>
    <row r="5879" spans="1:1" x14ac:dyDescent="0.4">
      <c r="A5879" t="str">
        <f>HYPERLINK("\\10.12.11.20\TFO.FAIT.Share\개발자 셋팅\서버 관련\winx64_12201_client\client\stage\Components\oracle.help.share\11.1.1.7.0")</f>
        <v>\\10.12.11.20\TFO.FAIT.Share\개발자 셋팅\서버 관련\winx64_12201_client\client\stage\Components\oracle.help.share\11.1.1.7.0</v>
      </c>
    </row>
    <row r="5880" spans="1:1" x14ac:dyDescent="0.4">
      <c r="A5880" t="str">
        <f>HYPERLINK("\\10.12.11.20\TFO.FAIT.Share\개발자 셋팅\서버 관련\winx64_12201_client\client\stage\Components\oracle.help.share\11.1.1.7.0\1")</f>
        <v>\\10.12.11.20\TFO.FAIT.Share\개발자 셋팅\서버 관련\winx64_12201_client\client\stage\Components\oracle.help.share\11.1.1.7.0\1</v>
      </c>
    </row>
    <row r="5881" spans="1:1" x14ac:dyDescent="0.4">
      <c r="A5881" t="str">
        <f>HYPERLINK("\\10.12.11.20\TFO.FAIT.Share\개발자 셋팅\서버 관련\winx64_12201_client\client\stage\Components\oracle.help.share\11.1.1.7.0\1\DataFiles")</f>
        <v>\\10.12.11.20\TFO.FAIT.Share\개발자 셋팅\서버 관련\winx64_12201_client\client\stage\Components\oracle.help.share\11.1.1.7.0\1\DataFiles</v>
      </c>
    </row>
    <row r="5882" spans="1:1" x14ac:dyDescent="0.4">
      <c r="A5882" t="str">
        <f>HYPERLINK("\\10.12.11.20\TFO.FAIT.Share\개발자 셋팅\서버 관련\winx64_12201_client\client\stage\Components\oracle.install.deinstalltool\12.2.0.1.0")</f>
        <v>\\10.12.11.20\TFO.FAIT.Share\개발자 셋팅\서버 관련\winx64_12201_client\client\stage\Components\oracle.install.deinstalltool\12.2.0.1.0</v>
      </c>
    </row>
    <row r="5883" spans="1:1" x14ac:dyDescent="0.4">
      <c r="A5883" t="str">
        <f>HYPERLINK("\\10.12.11.20\TFO.FAIT.Share\개발자 셋팅\서버 관련\winx64_12201_client\client\stage\Components\oracle.install.deinstalltool\12.2.0.1.0\1")</f>
        <v>\\10.12.11.20\TFO.FAIT.Share\개발자 셋팅\서버 관련\winx64_12201_client\client\stage\Components\oracle.install.deinstalltool\12.2.0.1.0\1</v>
      </c>
    </row>
    <row r="5884" spans="1:1" x14ac:dyDescent="0.4">
      <c r="A5884" t="str">
        <f>HYPERLINK("\\10.12.11.20\TFO.FAIT.Share\개발자 셋팅\서버 관련\winx64_12201_client\client\stage\Components\oracle.install.deinstalltool\12.2.0.1.0\1\DataFiles")</f>
        <v>\\10.12.11.20\TFO.FAIT.Share\개발자 셋팅\서버 관련\winx64_12201_client\client\stage\Components\oracle.install.deinstalltool\12.2.0.1.0\1\DataFiles</v>
      </c>
    </row>
    <row r="5885" spans="1:1" x14ac:dyDescent="0.4">
      <c r="A5885" t="str">
        <f>HYPERLINK("\\10.12.11.20\TFO.FAIT.Share\개발자 셋팅\서버 관련\winx64_12201_client\client\stage\Components\oracle.javavm.client\12.2.0.1.0")</f>
        <v>\\10.12.11.20\TFO.FAIT.Share\개발자 셋팅\서버 관련\winx64_12201_client\client\stage\Components\oracle.javavm.client\12.2.0.1.0</v>
      </c>
    </row>
    <row r="5886" spans="1:1" x14ac:dyDescent="0.4">
      <c r="A5886" t="str">
        <f>HYPERLINK("\\10.12.11.20\TFO.FAIT.Share\개발자 셋팅\서버 관련\winx64_12201_client\client\stage\Components\oracle.javavm.client\12.2.0.1.0\1")</f>
        <v>\\10.12.11.20\TFO.FAIT.Share\개발자 셋팅\서버 관련\winx64_12201_client\client\stage\Components\oracle.javavm.client\12.2.0.1.0\1</v>
      </c>
    </row>
    <row r="5887" spans="1:1" x14ac:dyDescent="0.4">
      <c r="A5887" t="str">
        <f>HYPERLINK("\\10.12.11.20\TFO.FAIT.Share\개발자 셋팅\서버 관련\winx64_12201_client\client\stage\Components\oracle.javavm.client\12.2.0.1.0\1\DataFiles")</f>
        <v>\\10.12.11.20\TFO.FAIT.Share\개발자 셋팅\서버 관련\winx64_12201_client\client\stage\Components\oracle.javavm.client\12.2.0.1.0\1\DataFiles</v>
      </c>
    </row>
    <row r="5888" spans="1:1" x14ac:dyDescent="0.4">
      <c r="A5888" t="str">
        <f>HYPERLINK("\\10.12.11.20\TFO.FAIT.Share\개발자 셋팅\서버 관련\winx64_12201_client\client\stage\Components\oracle.jdk\1.8.0.91.0")</f>
        <v>\\10.12.11.20\TFO.FAIT.Share\개발자 셋팅\서버 관련\winx64_12201_client\client\stage\Components\oracle.jdk\1.8.0.91.0</v>
      </c>
    </row>
    <row r="5889" spans="1:1" x14ac:dyDescent="0.4">
      <c r="A5889" t="str">
        <f>HYPERLINK("\\10.12.11.20\TFO.FAIT.Share\개발자 셋팅\서버 관련\winx64_12201_client\client\stage\Components\oracle.jdk\1.8.0.91.0\1")</f>
        <v>\\10.12.11.20\TFO.FAIT.Share\개발자 셋팅\서버 관련\winx64_12201_client\client\stage\Components\oracle.jdk\1.8.0.91.0\1</v>
      </c>
    </row>
    <row r="5890" spans="1:1" x14ac:dyDescent="0.4">
      <c r="A5890" t="str">
        <f>HYPERLINK("\\10.12.11.20\TFO.FAIT.Share\개발자 셋팅\서버 관련\winx64_12201_client\client\stage\Components\oracle.jdk\1.8.0.91.0\1\DataFiles")</f>
        <v>\\10.12.11.20\TFO.FAIT.Share\개발자 셋팅\서버 관련\winx64_12201_client\client\stage\Components\oracle.jdk\1.8.0.91.0\1\DataFiles</v>
      </c>
    </row>
    <row r="5891" spans="1:1" x14ac:dyDescent="0.4">
      <c r="A5891" t="str">
        <f>HYPERLINK("\\10.12.11.20\TFO.FAIT.Share\개발자 셋팅\서버 관련\winx64_12201_client\client\stage\Components\oracle.ldap.admin\12.2.0.1.0")</f>
        <v>\\10.12.11.20\TFO.FAIT.Share\개발자 셋팅\서버 관련\winx64_12201_client\client\stage\Components\oracle.ldap.admin\12.2.0.1.0</v>
      </c>
    </row>
    <row r="5892" spans="1:1" x14ac:dyDescent="0.4">
      <c r="A5892" t="str">
        <f>HYPERLINK("\\10.12.11.20\TFO.FAIT.Share\개발자 셋팅\서버 관련\winx64_12201_client\client\stage\Components\oracle.ldap.admin\12.2.0.1.0\1")</f>
        <v>\\10.12.11.20\TFO.FAIT.Share\개발자 셋팅\서버 관련\winx64_12201_client\client\stage\Components\oracle.ldap.admin\12.2.0.1.0\1</v>
      </c>
    </row>
    <row r="5893" spans="1:1" x14ac:dyDescent="0.4">
      <c r="A5893" t="str">
        <f>HYPERLINK("\\10.12.11.20\TFO.FAIT.Share\개발자 셋팅\서버 관련\winx64_12201_client\client\stage\Components\oracle.ldap.admin\12.2.0.1.0\1\DataFiles")</f>
        <v>\\10.12.11.20\TFO.FAIT.Share\개발자 셋팅\서버 관련\winx64_12201_client\client\stage\Components\oracle.ldap.admin\12.2.0.1.0\1\DataFiles</v>
      </c>
    </row>
    <row r="5894" spans="1:1" x14ac:dyDescent="0.4">
      <c r="A5894" t="str">
        <f>HYPERLINK("\\10.12.11.20\TFO.FAIT.Share\개발자 셋팅\서버 관련\winx64_12201_client\client\stage\Components\oracle.ldap.client\12.2.0.1.0")</f>
        <v>\\10.12.11.20\TFO.FAIT.Share\개발자 셋팅\서버 관련\winx64_12201_client\client\stage\Components\oracle.ldap.client\12.2.0.1.0</v>
      </c>
    </row>
    <row r="5895" spans="1:1" x14ac:dyDescent="0.4">
      <c r="A5895" t="str">
        <f>HYPERLINK("\\10.12.11.20\TFO.FAIT.Share\개발자 셋팅\서버 관련\winx64_12201_client\client\stage\Components\oracle.ldap.client\12.2.0.1.0\1")</f>
        <v>\\10.12.11.20\TFO.FAIT.Share\개발자 셋팅\서버 관련\winx64_12201_client\client\stage\Components\oracle.ldap.client\12.2.0.1.0\1</v>
      </c>
    </row>
    <row r="5896" spans="1:1" x14ac:dyDescent="0.4">
      <c r="A5896" t="str">
        <f>HYPERLINK("\\10.12.11.20\TFO.FAIT.Share\개발자 셋팅\서버 관련\winx64_12201_client\client\stage\Components\oracle.ldap.client\12.2.0.1.0\1\DataFiles")</f>
        <v>\\10.12.11.20\TFO.FAIT.Share\개발자 셋팅\서버 관련\winx64_12201_client\client\stage\Components\oracle.ldap.client\12.2.0.1.0\1\DataFiles</v>
      </c>
    </row>
    <row r="5897" spans="1:1" x14ac:dyDescent="0.4">
      <c r="A5897" t="str">
        <f>HYPERLINK("\\10.12.11.20\TFO.FAIT.Share\개발자 셋팅\서버 관련\winx64_12201_client\client\stage\Components\oracle.ldap.owm\12.2.0.1.0")</f>
        <v>\\10.12.11.20\TFO.FAIT.Share\개발자 셋팅\서버 관련\winx64_12201_client\client\stage\Components\oracle.ldap.owm\12.2.0.1.0</v>
      </c>
    </row>
    <row r="5898" spans="1:1" x14ac:dyDescent="0.4">
      <c r="A5898" t="str">
        <f>HYPERLINK("\\10.12.11.20\TFO.FAIT.Share\개발자 셋팅\서버 관련\winx64_12201_client\client\stage\Components\oracle.ldap.owm\12.2.0.1.0\1")</f>
        <v>\\10.12.11.20\TFO.FAIT.Share\개발자 셋팅\서버 관련\winx64_12201_client\client\stage\Components\oracle.ldap.owm\12.2.0.1.0\1</v>
      </c>
    </row>
    <row r="5899" spans="1:1" x14ac:dyDescent="0.4">
      <c r="A5899" t="str">
        <f>HYPERLINK("\\10.12.11.20\TFO.FAIT.Share\개발자 셋팅\서버 관련\winx64_12201_client\client\stage\Components\oracle.ldap.owm\12.2.0.1.0\1\DataFiles")</f>
        <v>\\10.12.11.20\TFO.FAIT.Share\개발자 셋팅\서버 관련\winx64_12201_client\client\stage\Components\oracle.ldap.owm\12.2.0.1.0\1\DataFiles</v>
      </c>
    </row>
    <row r="5900" spans="1:1" x14ac:dyDescent="0.4">
      <c r="A5900" t="str">
        <f>HYPERLINK("\\10.12.11.20\TFO.FAIT.Share\개발자 셋팅\서버 관련\winx64_12201_client\client\stage\Components\oracle.ldap.rsf\12.2.0.1.0")</f>
        <v>\\10.12.11.20\TFO.FAIT.Share\개발자 셋팅\서버 관련\winx64_12201_client\client\stage\Components\oracle.ldap.rsf\12.2.0.1.0</v>
      </c>
    </row>
    <row r="5901" spans="1:1" x14ac:dyDescent="0.4">
      <c r="A5901" t="str">
        <f>HYPERLINK("\\10.12.11.20\TFO.FAIT.Share\개발자 셋팅\서버 관련\winx64_12201_client\client\stage\Components\oracle.ldap.rsf\12.2.0.1.0\1")</f>
        <v>\\10.12.11.20\TFO.FAIT.Share\개발자 셋팅\서버 관련\winx64_12201_client\client\stage\Components\oracle.ldap.rsf\12.2.0.1.0\1</v>
      </c>
    </row>
    <row r="5902" spans="1:1" x14ac:dyDescent="0.4">
      <c r="A5902" t="str">
        <f>HYPERLINK("\\10.12.11.20\TFO.FAIT.Share\개발자 셋팅\서버 관련\winx64_12201_client\client\stage\Components\oracle.ldap.rsf\12.2.0.1.0\1\DataFiles")</f>
        <v>\\10.12.11.20\TFO.FAIT.Share\개발자 셋팅\서버 관련\winx64_12201_client\client\stage\Components\oracle.ldap.rsf\12.2.0.1.0\1\DataFiles</v>
      </c>
    </row>
    <row r="5903" spans="1:1" x14ac:dyDescent="0.4">
      <c r="A5903" t="str">
        <f>HYPERLINK("\\10.12.11.20\TFO.FAIT.Share\개발자 셋팅\서버 관련\winx64_12201_client\client\stage\Components\oracle.ldap.rsf.ic\12.2.0.1.0")</f>
        <v>\\10.12.11.20\TFO.FAIT.Share\개발자 셋팅\서버 관련\winx64_12201_client\client\stage\Components\oracle.ldap.rsf.ic\12.2.0.1.0</v>
      </c>
    </row>
    <row r="5904" spans="1:1" x14ac:dyDescent="0.4">
      <c r="A5904" t="str">
        <f>HYPERLINK("\\10.12.11.20\TFO.FAIT.Share\개발자 셋팅\서버 관련\winx64_12201_client\client\stage\Components\oracle.ldap.rsf.ic\12.2.0.1.0\1")</f>
        <v>\\10.12.11.20\TFO.FAIT.Share\개발자 셋팅\서버 관련\winx64_12201_client\client\stage\Components\oracle.ldap.rsf.ic\12.2.0.1.0\1</v>
      </c>
    </row>
    <row r="5905" spans="1:1" x14ac:dyDescent="0.4">
      <c r="A5905" t="str">
        <f>HYPERLINK("\\10.12.11.20\TFO.FAIT.Share\개발자 셋팅\서버 관련\winx64_12201_client\client\stage\Components\oracle.ldap.rsf.ic\12.2.0.1.0\1\DataFiles")</f>
        <v>\\10.12.11.20\TFO.FAIT.Share\개발자 셋팅\서버 관련\winx64_12201_client\client\stage\Components\oracle.ldap.rsf.ic\12.2.0.1.0\1\DataFiles</v>
      </c>
    </row>
    <row r="5906" spans="1:1" x14ac:dyDescent="0.4">
      <c r="A5906" t="str">
        <f>HYPERLINK("\\10.12.11.20\TFO.FAIT.Share\개발자 셋팅\서버 관련\winx64_12201_client\client\stage\Components\oracle.ldap.security.osdt\12.2.0.1.0")</f>
        <v>\\10.12.11.20\TFO.FAIT.Share\개발자 셋팅\서버 관련\winx64_12201_client\client\stage\Components\oracle.ldap.security.osdt\12.2.0.1.0</v>
      </c>
    </row>
    <row r="5907" spans="1:1" x14ac:dyDescent="0.4">
      <c r="A5907" t="str">
        <f>HYPERLINK("\\10.12.11.20\TFO.FAIT.Share\개발자 셋팅\서버 관련\winx64_12201_client\client\stage\Components\oracle.ldap.security.osdt\12.2.0.1.0\1")</f>
        <v>\\10.12.11.20\TFO.FAIT.Share\개발자 셋팅\서버 관련\winx64_12201_client\client\stage\Components\oracle.ldap.security.osdt\12.2.0.1.0\1</v>
      </c>
    </row>
    <row r="5908" spans="1:1" x14ac:dyDescent="0.4">
      <c r="A5908" t="str">
        <f>HYPERLINK("\\10.12.11.20\TFO.FAIT.Share\개발자 셋팅\서버 관련\winx64_12201_client\client\stage\Components\oracle.ldap.security.osdt\12.2.0.1.0\1\DataFiles")</f>
        <v>\\10.12.11.20\TFO.FAIT.Share\개발자 셋팅\서버 관련\winx64_12201_client\client\stage\Components\oracle.ldap.security.osdt\12.2.0.1.0\1\DataFiles</v>
      </c>
    </row>
    <row r="5909" spans="1:1" x14ac:dyDescent="0.4">
      <c r="A5909" t="str">
        <f>HYPERLINK("\\10.12.11.20\TFO.FAIT.Share\개발자 셋팅\서버 관련\winx64_12201_client\client\stage\Components\oracle.ldap.ssl\12.2.0.1.0")</f>
        <v>\\10.12.11.20\TFO.FAIT.Share\개발자 셋팅\서버 관련\winx64_12201_client\client\stage\Components\oracle.ldap.ssl\12.2.0.1.0</v>
      </c>
    </row>
    <row r="5910" spans="1:1" x14ac:dyDescent="0.4">
      <c r="A5910" t="str">
        <f>HYPERLINK("\\10.12.11.20\TFO.FAIT.Share\개발자 셋팅\서버 관련\winx64_12201_client\client\stage\Components\oracle.ldap.ssl\12.2.0.1.0\1")</f>
        <v>\\10.12.11.20\TFO.FAIT.Share\개발자 셋팅\서버 관련\winx64_12201_client\client\stage\Components\oracle.ldap.ssl\12.2.0.1.0\1</v>
      </c>
    </row>
    <row r="5911" spans="1:1" x14ac:dyDescent="0.4">
      <c r="A5911" t="str">
        <f>HYPERLINK("\\10.12.11.20\TFO.FAIT.Share\개발자 셋팅\서버 관련\winx64_12201_client\client\stage\Components\oracle.ldap.ssl\12.2.0.1.0\1\DataFiles")</f>
        <v>\\10.12.11.20\TFO.FAIT.Share\개발자 셋팅\서버 관련\winx64_12201_client\client\stage\Components\oracle.ldap.ssl\12.2.0.1.0\1\DataFiles</v>
      </c>
    </row>
    <row r="5912" spans="1:1" x14ac:dyDescent="0.4">
      <c r="A5912" t="str">
        <f>HYPERLINK("\\10.12.11.20\TFO.FAIT.Share\개발자 셋팅\서버 관련\winx64_12201_client\client\stage\Components\oracle.network.aso\12.2.0.1.0")</f>
        <v>\\10.12.11.20\TFO.FAIT.Share\개발자 셋팅\서버 관련\winx64_12201_client\client\stage\Components\oracle.network.aso\12.2.0.1.0</v>
      </c>
    </row>
    <row r="5913" spans="1:1" x14ac:dyDescent="0.4">
      <c r="A5913" t="str">
        <f>HYPERLINK("\\10.12.11.20\TFO.FAIT.Share\개발자 셋팅\서버 관련\winx64_12201_client\client\stage\Components\oracle.network.aso\12.2.0.1.0\1")</f>
        <v>\\10.12.11.20\TFO.FAIT.Share\개발자 셋팅\서버 관련\winx64_12201_client\client\stage\Components\oracle.network.aso\12.2.0.1.0\1</v>
      </c>
    </row>
    <row r="5914" spans="1:1" x14ac:dyDescent="0.4">
      <c r="A5914" t="str">
        <f>HYPERLINK("\\10.12.11.20\TFO.FAIT.Share\개발자 셋팅\서버 관련\winx64_12201_client\client\stage\Components\oracle.network.aso\12.2.0.1.0\1\DataFiles")</f>
        <v>\\10.12.11.20\TFO.FAIT.Share\개발자 셋팅\서버 관련\winx64_12201_client\client\stage\Components\oracle.network.aso\12.2.0.1.0\1\DataFiles</v>
      </c>
    </row>
    <row r="5915" spans="1:1" x14ac:dyDescent="0.4">
      <c r="A5915" t="str">
        <f>HYPERLINK("\\10.12.11.20\TFO.FAIT.Share\개발자 셋팅\서버 관련\winx64_12201_client\client\stage\Components\oracle.network.client\12.2.0.1.0")</f>
        <v>\\10.12.11.20\TFO.FAIT.Share\개발자 셋팅\서버 관련\winx64_12201_client\client\stage\Components\oracle.network.client\12.2.0.1.0</v>
      </c>
    </row>
    <row r="5916" spans="1:1" x14ac:dyDescent="0.4">
      <c r="A5916" t="str">
        <f>HYPERLINK("\\10.12.11.20\TFO.FAIT.Share\개발자 셋팅\서버 관련\winx64_12201_client\client\stage\Components\oracle.network.client\12.2.0.1.0\1")</f>
        <v>\\10.12.11.20\TFO.FAIT.Share\개발자 셋팅\서버 관련\winx64_12201_client\client\stage\Components\oracle.network.client\12.2.0.1.0\1</v>
      </c>
    </row>
    <row r="5917" spans="1:1" x14ac:dyDescent="0.4">
      <c r="A5917" t="str">
        <f>HYPERLINK("\\10.12.11.20\TFO.FAIT.Share\개발자 셋팅\서버 관련\winx64_12201_client\client\stage\Components\oracle.network.client\12.2.0.1.0\1\DataFiles")</f>
        <v>\\10.12.11.20\TFO.FAIT.Share\개발자 셋팅\서버 관련\winx64_12201_client\client\stage\Components\oracle.network.client\12.2.0.1.0\1\DataFiles</v>
      </c>
    </row>
    <row r="5918" spans="1:1" x14ac:dyDescent="0.4">
      <c r="A5918" t="str">
        <f>HYPERLINK("\\10.12.11.20\TFO.FAIT.Share\개발자 셋팅\서버 관련\winx64_12201_client\client\stage\Components\oracle.network.cman\12.2.0.1.0")</f>
        <v>\\10.12.11.20\TFO.FAIT.Share\개발자 셋팅\서버 관련\winx64_12201_client\client\stage\Components\oracle.network.cman\12.2.0.1.0</v>
      </c>
    </row>
    <row r="5919" spans="1:1" x14ac:dyDescent="0.4">
      <c r="A5919" t="str">
        <f>HYPERLINK("\\10.12.11.20\TFO.FAIT.Share\개발자 셋팅\서버 관련\winx64_12201_client\client\stage\Components\oracle.network.cman\12.2.0.1.0\1")</f>
        <v>\\10.12.11.20\TFO.FAIT.Share\개발자 셋팅\서버 관련\winx64_12201_client\client\stage\Components\oracle.network.cman\12.2.0.1.0\1</v>
      </c>
    </row>
    <row r="5920" spans="1:1" x14ac:dyDescent="0.4">
      <c r="A5920" t="str">
        <f>HYPERLINK("\\10.12.11.20\TFO.FAIT.Share\개발자 셋팅\서버 관련\winx64_12201_client\client\stage\Components\oracle.network.cman\12.2.0.1.0\1\DataFiles")</f>
        <v>\\10.12.11.20\TFO.FAIT.Share\개발자 셋팅\서버 관련\winx64_12201_client\client\stage\Components\oracle.network.cman\12.2.0.1.0\1\DataFiles</v>
      </c>
    </row>
    <row r="5921" spans="1:1" x14ac:dyDescent="0.4">
      <c r="A5921" t="str">
        <f>HYPERLINK("\\10.12.11.20\TFO.FAIT.Share\개발자 셋팅\서버 관련\winx64_12201_client\client\stage\Components\oracle.network.listener\12.2.0.1.0")</f>
        <v>\\10.12.11.20\TFO.FAIT.Share\개발자 셋팅\서버 관련\winx64_12201_client\client\stage\Components\oracle.network.listener\12.2.0.1.0</v>
      </c>
    </row>
    <row r="5922" spans="1:1" x14ac:dyDescent="0.4">
      <c r="A5922" t="str">
        <f>HYPERLINK("\\10.12.11.20\TFO.FAIT.Share\개발자 셋팅\서버 관련\winx64_12201_client\client\stage\Components\oracle.network.listener\12.2.0.1.0\1")</f>
        <v>\\10.12.11.20\TFO.FAIT.Share\개발자 셋팅\서버 관련\winx64_12201_client\client\stage\Components\oracle.network.listener\12.2.0.1.0\1</v>
      </c>
    </row>
    <row r="5923" spans="1:1" x14ac:dyDescent="0.4">
      <c r="A5923" t="str">
        <f>HYPERLINK("\\10.12.11.20\TFO.FAIT.Share\개발자 셋팅\서버 관련\winx64_12201_client\client\stage\Components\oracle.network.listener\12.2.0.1.0\1\DataFiles")</f>
        <v>\\10.12.11.20\TFO.FAIT.Share\개발자 셋팅\서버 관련\winx64_12201_client\client\stage\Components\oracle.network.listener\12.2.0.1.0\1\DataFiles</v>
      </c>
    </row>
    <row r="5924" spans="1:1" x14ac:dyDescent="0.4">
      <c r="A5924" t="str">
        <f>HYPERLINK("\\10.12.11.20\TFO.FAIT.Share\개발자 셋팅\서버 관련\winx64_12201_client\client\stage\Components\oracle.network.rsf\12.2.0.1.0")</f>
        <v>\\10.12.11.20\TFO.FAIT.Share\개발자 셋팅\서버 관련\winx64_12201_client\client\stage\Components\oracle.network.rsf\12.2.0.1.0</v>
      </c>
    </row>
    <row r="5925" spans="1:1" x14ac:dyDescent="0.4">
      <c r="A5925" t="str">
        <f>HYPERLINK("\\10.12.11.20\TFO.FAIT.Share\개발자 셋팅\서버 관련\winx64_12201_client\client\stage\Components\oracle.network.rsf\12.2.0.1.0\1")</f>
        <v>\\10.12.11.20\TFO.FAIT.Share\개발자 셋팅\서버 관련\winx64_12201_client\client\stage\Components\oracle.network.rsf\12.2.0.1.0\1</v>
      </c>
    </row>
    <row r="5926" spans="1:1" x14ac:dyDescent="0.4">
      <c r="A5926" t="str">
        <f>HYPERLINK("\\10.12.11.20\TFO.FAIT.Share\개발자 셋팅\서버 관련\winx64_12201_client\client\stage\Components\oracle.network.rsf\12.2.0.1.0\1\DataFiles")</f>
        <v>\\10.12.11.20\TFO.FAIT.Share\개발자 셋팅\서버 관련\winx64_12201_client\client\stage\Components\oracle.network.rsf\12.2.0.1.0\1\DataFiles</v>
      </c>
    </row>
    <row r="5927" spans="1:1" x14ac:dyDescent="0.4">
      <c r="A5927" t="str">
        <f>HYPERLINK("\\10.12.11.20\TFO.FAIT.Share\개발자 셋팅\서버 관련\winx64_12201_client\client\stage\Components\oracle.nlsrtl.rsf\12.2.0.1.0")</f>
        <v>\\10.12.11.20\TFO.FAIT.Share\개발자 셋팅\서버 관련\winx64_12201_client\client\stage\Components\oracle.nlsrtl.rsf\12.2.0.1.0</v>
      </c>
    </row>
    <row r="5928" spans="1:1" x14ac:dyDescent="0.4">
      <c r="A5928" t="str">
        <f>HYPERLINK("\\10.12.11.20\TFO.FAIT.Share\개발자 셋팅\서버 관련\winx64_12201_client\client\stage\Components\oracle.nlsrtl.rsf\12.2.0.1.0\1")</f>
        <v>\\10.12.11.20\TFO.FAIT.Share\개발자 셋팅\서버 관련\winx64_12201_client\client\stage\Components\oracle.nlsrtl.rsf\12.2.0.1.0\1</v>
      </c>
    </row>
    <row r="5929" spans="1:1" x14ac:dyDescent="0.4">
      <c r="A5929" t="str">
        <f>HYPERLINK("\\10.12.11.20\TFO.FAIT.Share\개발자 셋팅\서버 관련\winx64_12201_client\client\stage\Components\oracle.nlsrtl.rsf\12.2.0.1.0\1\DataFiles")</f>
        <v>\\10.12.11.20\TFO.FAIT.Share\개발자 셋팅\서버 관련\winx64_12201_client\client\stage\Components\oracle.nlsrtl.rsf\12.2.0.1.0\1\DataFiles</v>
      </c>
    </row>
    <row r="5930" spans="1:1" x14ac:dyDescent="0.4">
      <c r="A5930" t="str">
        <f>HYPERLINK("\\10.12.11.20\TFO.FAIT.Share\개발자 셋팅\서버 관련\winx64_12201_client\client\stage\Components\oracle.nlsrtl.rsf.core\12.2.0.1.0")</f>
        <v>\\10.12.11.20\TFO.FAIT.Share\개발자 셋팅\서버 관련\winx64_12201_client\client\stage\Components\oracle.nlsrtl.rsf.core\12.2.0.1.0</v>
      </c>
    </row>
    <row r="5931" spans="1:1" x14ac:dyDescent="0.4">
      <c r="A5931" t="str">
        <f>HYPERLINK("\\10.12.11.20\TFO.FAIT.Share\개발자 셋팅\서버 관련\winx64_12201_client\client\stage\Components\oracle.nlsrtl.rsf.core\12.2.0.1.0\1")</f>
        <v>\\10.12.11.20\TFO.FAIT.Share\개발자 셋팅\서버 관련\winx64_12201_client\client\stage\Components\oracle.nlsrtl.rsf.core\12.2.0.1.0\1</v>
      </c>
    </row>
    <row r="5932" spans="1:1" x14ac:dyDescent="0.4">
      <c r="A5932" t="str">
        <f>HYPERLINK("\\10.12.11.20\TFO.FAIT.Share\개발자 셋팅\서버 관련\winx64_12201_client\client\stage\Components\oracle.nlsrtl.rsf.core\12.2.0.1.0\1\DataFiles")</f>
        <v>\\10.12.11.20\TFO.FAIT.Share\개발자 셋팅\서버 관련\winx64_12201_client\client\stage\Components\oracle.nlsrtl.rsf.core\12.2.0.1.0\1\DataFiles</v>
      </c>
    </row>
    <row r="5933" spans="1:1" x14ac:dyDescent="0.4">
      <c r="A5933" t="str">
        <f>HYPERLINK("\\10.12.11.20\TFO.FAIT.Share\개발자 셋팅\서버 관련\winx64_12201_client\client\stage\Components\oracle.nlsrtl.rsf.ic\12.2.0.1.0")</f>
        <v>\\10.12.11.20\TFO.FAIT.Share\개발자 셋팅\서버 관련\winx64_12201_client\client\stage\Components\oracle.nlsrtl.rsf.ic\12.2.0.1.0</v>
      </c>
    </row>
    <row r="5934" spans="1:1" x14ac:dyDescent="0.4">
      <c r="A5934" t="str">
        <f>HYPERLINK("\\10.12.11.20\TFO.FAIT.Share\개발자 셋팅\서버 관련\winx64_12201_client\client\stage\Components\oracle.nlsrtl.rsf.ic\12.2.0.1.0\1")</f>
        <v>\\10.12.11.20\TFO.FAIT.Share\개발자 셋팅\서버 관련\winx64_12201_client\client\stage\Components\oracle.nlsrtl.rsf.ic\12.2.0.1.0\1</v>
      </c>
    </row>
    <row r="5935" spans="1:1" x14ac:dyDescent="0.4">
      <c r="A5935" t="str">
        <f>HYPERLINK("\\10.12.11.20\TFO.FAIT.Share\개발자 셋팅\서버 관련\winx64_12201_client\client\stage\Components\oracle.nlsrtl.rsf.ic\12.2.0.1.0\1\DataFiles")</f>
        <v>\\10.12.11.20\TFO.FAIT.Share\개발자 셋팅\서버 관련\winx64_12201_client\client\stage\Components\oracle.nlsrtl.rsf.ic\12.2.0.1.0\1\DataFiles</v>
      </c>
    </row>
    <row r="5936" spans="1:1" x14ac:dyDescent="0.4">
      <c r="A5936" t="str">
        <f>HYPERLINK("\\10.12.11.20\TFO.FAIT.Share\개발자 셋팅\서버 관련\winx64_12201_client\client\stage\Components\oracle.nlsrtl.rsf.lbuilder\12.2.0.1.0")</f>
        <v>\\10.12.11.20\TFO.FAIT.Share\개발자 셋팅\서버 관련\winx64_12201_client\client\stage\Components\oracle.nlsrtl.rsf.lbuilder\12.2.0.1.0</v>
      </c>
    </row>
    <row r="5937" spans="1:1" x14ac:dyDescent="0.4">
      <c r="A5937" t="str">
        <f>HYPERLINK("\\10.12.11.20\TFO.FAIT.Share\개발자 셋팅\서버 관련\winx64_12201_client\client\stage\Components\oracle.nlsrtl.rsf.lbuilder\12.2.0.1.0\1")</f>
        <v>\\10.12.11.20\TFO.FAIT.Share\개발자 셋팅\서버 관련\winx64_12201_client\client\stage\Components\oracle.nlsrtl.rsf.lbuilder\12.2.0.1.0\1</v>
      </c>
    </row>
    <row r="5938" spans="1:1" x14ac:dyDescent="0.4">
      <c r="A5938" t="str">
        <f>HYPERLINK("\\10.12.11.20\TFO.FAIT.Share\개발자 셋팅\서버 관련\winx64_12201_client\client\stage\Components\oracle.nlsrtl.rsf.lbuilder\12.2.0.1.0\1\DataFiles")</f>
        <v>\\10.12.11.20\TFO.FAIT.Share\개발자 셋팅\서버 관련\winx64_12201_client\client\stage\Components\oracle.nlsrtl.rsf.lbuilder\12.2.0.1.0\1\DataFiles</v>
      </c>
    </row>
    <row r="5939" spans="1:1" x14ac:dyDescent="0.4">
      <c r="A5939" t="str">
        <f>HYPERLINK("\\10.12.11.20\TFO.FAIT.Share\개발자 셋팅\서버 관련\winx64_12201_client\client\stage\Components\oracle.ntoledb\12.2.0.1.0")</f>
        <v>\\10.12.11.20\TFO.FAIT.Share\개발자 셋팅\서버 관련\winx64_12201_client\client\stage\Components\oracle.ntoledb\12.2.0.1.0</v>
      </c>
    </row>
    <row r="5940" spans="1:1" x14ac:dyDescent="0.4">
      <c r="A5940" t="str">
        <f>HYPERLINK("\\10.12.11.20\TFO.FAIT.Share\개발자 셋팅\서버 관련\winx64_12201_client\client\stage\Components\oracle.ntoledb\12.2.0.1.0\1")</f>
        <v>\\10.12.11.20\TFO.FAIT.Share\개발자 셋팅\서버 관련\winx64_12201_client\client\stage\Components\oracle.ntoledb\12.2.0.1.0\1</v>
      </c>
    </row>
    <row r="5941" spans="1:1" x14ac:dyDescent="0.4">
      <c r="A5941" t="str">
        <f>HYPERLINK("\\10.12.11.20\TFO.FAIT.Share\개발자 셋팅\서버 관련\winx64_12201_client\client\stage\Components\oracle.ntoledb\12.2.0.1.0\1\DataFiles")</f>
        <v>\\10.12.11.20\TFO.FAIT.Share\개발자 셋팅\서버 관련\winx64_12201_client\client\stage\Components\oracle.ntoledb\12.2.0.1.0\1\DataFiles</v>
      </c>
    </row>
    <row r="5942" spans="1:1" x14ac:dyDescent="0.4">
      <c r="A5942" t="str">
        <f>HYPERLINK("\\10.12.11.20\TFO.FAIT.Share\개발자 셋팅\서버 관련\winx64_12201_client\client\stage\Components\oracle.ntoledb.odp_net_2\12.2.0.1.0")</f>
        <v>\\10.12.11.20\TFO.FAIT.Share\개발자 셋팅\서버 관련\winx64_12201_client\client\stage\Components\oracle.ntoledb.odp_net_2\12.2.0.1.0</v>
      </c>
    </row>
    <row r="5943" spans="1:1" x14ac:dyDescent="0.4">
      <c r="A5943" t="str">
        <f>HYPERLINK("\\10.12.11.20\TFO.FAIT.Share\개발자 셋팅\서버 관련\winx64_12201_client\client\stage\Components\oracle.ntoledb.odp_net_2\12.2.0.1.0\1")</f>
        <v>\\10.12.11.20\TFO.FAIT.Share\개발자 셋팅\서버 관련\winx64_12201_client\client\stage\Components\oracle.ntoledb.odp_net_2\12.2.0.1.0\1</v>
      </c>
    </row>
    <row r="5944" spans="1:1" x14ac:dyDescent="0.4">
      <c r="A5944" t="str">
        <f>HYPERLINK("\\10.12.11.20\TFO.FAIT.Share\개발자 셋팅\서버 관련\winx64_12201_client\client\stage\Components\oracle.ntoledb.odp_net_2\12.2.0.1.0\1\DataFiles")</f>
        <v>\\10.12.11.20\TFO.FAIT.Share\개발자 셋팅\서버 관련\winx64_12201_client\client\stage\Components\oracle.ntoledb.odp_net_2\12.2.0.1.0\1\DataFiles</v>
      </c>
    </row>
    <row r="5945" spans="1:1" x14ac:dyDescent="0.4">
      <c r="A5945" t="str">
        <f>HYPERLINK("\\10.12.11.20\TFO.FAIT.Share\개발자 셋팅\서버 관련\winx64_12201_client\client\stage\Components\oracle.ntoramts\12.2.0.1.0")</f>
        <v>\\10.12.11.20\TFO.FAIT.Share\개발자 셋팅\서버 관련\winx64_12201_client\client\stage\Components\oracle.ntoramts\12.2.0.1.0</v>
      </c>
    </row>
    <row r="5946" spans="1:1" x14ac:dyDescent="0.4">
      <c r="A5946" t="str">
        <f>HYPERLINK("\\10.12.11.20\TFO.FAIT.Share\개발자 셋팅\서버 관련\winx64_12201_client\client\stage\Components\oracle.ntoramts\12.2.0.1.0\1")</f>
        <v>\\10.12.11.20\TFO.FAIT.Share\개발자 셋팅\서버 관련\winx64_12201_client\client\stage\Components\oracle.ntoramts\12.2.0.1.0\1</v>
      </c>
    </row>
    <row r="5947" spans="1:1" x14ac:dyDescent="0.4">
      <c r="A5947" t="str">
        <f>HYPERLINK("\\10.12.11.20\TFO.FAIT.Share\개발자 셋팅\서버 관련\winx64_12201_client\client\stage\Components\oracle.ntoramts\12.2.0.1.0\1\DataFiles")</f>
        <v>\\10.12.11.20\TFO.FAIT.Share\개발자 셋팅\서버 관련\winx64_12201_client\client\stage\Components\oracle.ntoramts\12.2.0.1.0\1\DataFiles</v>
      </c>
    </row>
    <row r="5948" spans="1:1" x14ac:dyDescent="0.4">
      <c r="A5948" t="str">
        <f>HYPERLINK("\\10.12.11.20\TFO.FAIT.Share\개발자 셋팅\서버 관련\winx64_12201_client\client\stage\Components\oracle.ntrdbms.admin\12.2.0.1.0")</f>
        <v>\\10.12.11.20\TFO.FAIT.Share\개발자 셋팅\서버 관련\winx64_12201_client\client\stage\Components\oracle.ntrdbms.admin\12.2.0.1.0</v>
      </c>
    </row>
    <row r="5949" spans="1:1" x14ac:dyDescent="0.4">
      <c r="A5949" t="str">
        <f>HYPERLINK("\\10.12.11.20\TFO.FAIT.Share\개발자 셋팅\서버 관련\winx64_12201_client\client\stage\Components\oracle.ntrdbms.admin\12.2.0.1.0\1")</f>
        <v>\\10.12.11.20\TFO.FAIT.Share\개발자 셋팅\서버 관련\winx64_12201_client\client\stage\Components\oracle.ntrdbms.admin\12.2.0.1.0\1</v>
      </c>
    </row>
    <row r="5950" spans="1:1" x14ac:dyDescent="0.4">
      <c r="A5950" t="str">
        <f>HYPERLINK("\\10.12.11.20\TFO.FAIT.Share\개발자 셋팅\서버 관련\winx64_12201_client\client\stage\Components\oracle.ntrdbms.admin\12.2.0.1.0\1\DataFiles")</f>
        <v>\\10.12.11.20\TFO.FAIT.Share\개발자 셋팅\서버 관련\winx64_12201_client\client\stage\Components\oracle.ntrdbms.admin\12.2.0.1.0\1\DataFiles</v>
      </c>
    </row>
    <row r="5951" spans="1:1" x14ac:dyDescent="0.4">
      <c r="A5951" t="str">
        <f>HYPERLINK("\\10.12.11.20\TFO.FAIT.Share\개발자 셋팅\서버 관련\winx64_12201_client\client\stage\Components\oracle.ntrdbms.oraconfig\12.2.0.1.0")</f>
        <v>\\10.12.11.20\TFO.FAIT.Share\개발자 셋팅\서버 관련\winx64_12201_client\client\stage\Components\oracle.ntrdbms.oraconfig\12.2.0.1.0</v>
      </c>
    </row>
    <row r="5952" spans="1:1" x14ac:dyDescent="0.4">
      <c r="A5952" t="str">
        <f>HYPERLINK("\\10.12.11.20\TFO.FAIT.Share\개발자 셋팅\서버 관련\winx64_12201_client\client\stage\Components\oracle.ntrdbms.oraconfig\12.2.0.1.0\1")</f>
        <v>\\10.12.11.20\TFO.FAIT.Share\개발자 셋팅\서버 관련\winx64_12201_client\client\stage\Components\oracle.ntrdbms.oraconfig\12.2.0.1.0\1</v>
      </c>
    </row>
    <row r="5953" spans="1:1" x14ac:dyDescent="0.4">
      <c r="A5953" t="str">
        <f>HYPERLINK("\\10.12.11.20\TFO.FAIT.Share\개발자 셋팅\서버 관련\winx64_12201_client\client\stage\Components\oracle.ntrdbms.oraconfig\12.2.0.1.0\1\DataFiles")</f>
        <v>\\10.12.11.20\TFO.FAIT.Share\개발자 셋팅\서버 관련\winx64_12201_client\client\stage\Components\oracle.ntrdbms.oraconfig\12.2.0.1.0\1\DataFiles</v>
      </c>
    </row>
    <row r="5954" spans="1:1" x14ac:dyDescent="0.4">
      <c r="A5954" t="str">
        <f>HYPERLINK("\\10.12.11.20\TFO.FAIT.Share\개발자 셋팅\서버 관련\winx64_12201_client\client\stage\Components\oracle.odbc\12.2.0.1.0")</f>
        <v>\\10.12.11.20\TFO.FAIT.Share\개발자 셋팅\서버 관련\winx64_12201_client\client\stage\Components\oracle.odbc\12.2.0.1.0</v>
      </c>
    </row>
    <row r="5955" spans="1:1" x14ac:dyDescent="0.4">
      <c r="A5955" t="str">
        <f>HYPERLINK("\\10.12.11.20\TFO.FAIT.Share\개발자 셋팅\서버 관련\winx64_12201_client\client\stage\Components\oracle.odbc\12.2.0.1.0\1")</f>
        <v>\\10.12.11.20\TFO.FAIT.Share\개발자 셋팅\서버 관련\winx64_12201_client\client\stage\Components\oracle.odbc\12.2.0.1.0\1</v>
      </c>
    </row>
    <row r="5956" spans="1:1" x14ac:dyDescent="0.4">
      <c r="A5956" t="str">
        <f>HYPERLINK("\\10.12.11.20\TFO.FAIT.Share\개발자 셋팅\서버 관련\winx64_12201_client\client\stage\Components\oracle.odbc\12.2.0.1.0\1\DataFiles")</f>
        <v>\\10.12.11.20\TFO.FAIT.Share\개발자 셋팅\서버 관련\winx64_12201_client\client\stage\Components\oracle.odbc\12.2.0.1.0\1\DataFiles</v>
      </c>
    </row>
    <row r="5957" spans="1:1" x14ac:dyDescent="0.4">
      <c r="A5957" t="str">
        <f>HYPERLINK("\\10.12.11.20\TFO.FAIT.Share\개발자 셋팅\서버 관련\winx64_12201_client\client\stage\Components\oracle.odbc.ic\12.2.0.1.0")</f>
        <v>\\10.12.11.20\TFO.FAIT.Share\개발자 셋팅\서버 관련\winx64_12201_client\client\stage\Components\oracle.odbc.ic\12.2.0.1.0</v>
      </c>
    </row>
    <row r="5958" spans="1:1" x14ac:dyDescent="0.4">
      <c r="A5958" t="str">
        <f>HYPERLINK("\\10.12.11.20\TFO.FAIT.Share\개발자 셋팅\서버 관련\winx64_12201_client\client\stage\Components\oracle.odbc.ic\12.2.0.1.0\1")</f>
        <v>\\10.12.11.20\TFO.FAIT.Share\개발자 셋팅\서버 관련\winx64_12201_client\client\stage\Components\oracle.odbc.ic\12.2.0.1.0\1</v>
      </c>
    </row>
    <row r="5959" spans="1:1" x14ac:dyDescent="0.4">
      <c r="A5959" t="str">
        <f>HYPERLINK("\\10.12.11.20\TFO.FAIT.Share\개발자 셋팅\서버 관련\winx64_12201_client\client\stage\Components\oracle.odbc.ic\12.2.0.1.0\1\DataFiles")</f>
        <v>\\10.12.11.20\TFO.FAIT.Share\개발자 셋팅\서버 관련\winx64_12201_client\client\stage\Components\oracle.odbc.ic\12.2.0.1.0\1\DataFiles</v>
      </c>
    </row>
    <row r="5960" spans="1:1" x14ac:dyDescent="0.4">
      <c r="A5960" t="str">
        <f>HYPERLINK("\\10.12.11.20\TFO.FAIT.Share\개발자 셋팅\서버 관련\winx64_12201_client\client\stage\Components\oracle.ons\12.2.0.1.0")</f>
        <v>\\10.12.11.20\TFO.FAIT.Share\개발자 셋팅\서버 관련\winx64_12201_client\client\stage\Components\oracle.ons\12.2.0.1.0</v>
      </c>
    </row>
    <row r="5961" spans="1:1" x14ac:dyDescent="0.4">
      <c r="A5961" t="str">
        <f>HYPERLINK("\\10.12.11.20\TFO.FAIT.Share\개발자 셋팅\서버 관련\winx64_12201_client\client\stage\Components\oracle.ons\12.2.0.1.0\1")</f>
        <v>\\10.12.11.20\TFO.FAIT.Share\개발자 셋팅\서버 관련\winx64_12201_client\client\stage\Components\oracle.ons\12.2.0.1.0\1</v>
      </c>
    </row>
    <row r="5962" spans="1:1" x14ac:dyDescent="0.4">
      <c r="A5962" t="str">
        <f>HYPERLINK("\\10.12.11.20\TFO.FAIT.Share\개발자 셋팅\서버 관련\winx64_12201_client\client\stage\Components\oracle.ons\12.2.0.1.0\1\DataFiles")</f>
        <v>\\10.12.11.20\TFO.FAIT.Share\개발자 셋팅\서버 관련\winx64_12201_client\client\stage\Components\oracle.ons\12.2.0.1.0\1\DataFiles</v>
      </c>
    </row>
    <row r="5963" spans="1:1" x14ac:dyDescent="0.4">
      <c r="A5963" t="str">
        <f>HYPERLINK("\\10.12.11.20\TFO.FAIT.Share\개발자 셋팅\서버 관련\winx64_12201_client\client\stage\Components\oracle.ons.ic\12.2.0.1.0")</f>
        <v>\\10.12.11.20\TFO.FAIT.Share\개발자 셋팅\서버 관련\winx64_12201_client\client\stage\Components\oracle.ons.ic\12.2.0.1.0</v>
      </c>
    </row>
    <row r="5964" spans="1:1" x14ac:dyDescent="0.4">
      <c r="A5964" t="str">
        <f>HYPERLINK("\\10.12.11.20\TFO.FAIT.Share\개발자 셋팅\서버 관련\winx64_12201_client\client\stage\Components\oracle.ons.ic\12.2.0.1.0\1")</f>
        <v>\\10.12.11.20\TFO.FAIT.Share\개발자 셋팅\서버 관련\winx64_12201_client\client\stage\Components\oracle.ons.ic\12.2.0.1.0\1</v>
      </c>
    </row>
    <row r="5965" spans="1:1" x14ac:dyDescent="0.4">
      <c r="A5965" t="str">
        <f>HYPERLINK("\\10.12.11.20\TFO.FAIT.Share\개발자 셋팅\서버 관련\winx64_12201_client\client\stage\Components\oracle.ons.ic\12.2.0.1.0\1\DataFiles")</f>
        <v>\\10.12.11.20\TFO.FAIT.Share\개발자 셋팅\서버 관련\winx64_12201_client\client\stage\Components\oracle.ons.ic\12.2.0.1.0\1\DataFiles</v>
      </c>
    </row>
    <row r="5966" spans="1:1" x14ac:dyDescent="0.4">
      <c r="A5966" t="str">
        <f>HYPERLINK("\\10.12.11.20\TFO.FAIT.Share\개발자 셋팅\서버 관련\winx64_12201_client\client\stage\Components\oracle.oracore.rsf\12.2.0.1.0")</f>
        <v>\\10.12.11.20\TFO.FAIT.Share\개발자 셋팅\서버 관련\winx64_12201_client\client\stage\Components\oracle.oracore.rsf\12.2.0.1.0</v>
      </c>
    </row>
    <row r="5967" spans="1:1" x14ac:dyDescent="0.4">
      <c r="A5967" t="str">
        <f>HYPERLINK("\\10.12.11.20\TFO.FAIT.Share\개발자 셋팅\서버 관련\winx64_12201_client\client\stage\Components\oracle.oracore.rsf\12.2.0.1.0\1")</f>
        <v>\\10.12.11.20\TFO.FAIT.Share\개발자 셋팅\서버 관련\winx64_12201_client\client\stage\Components\oracle.oracore.rsf\12.2.0.1.0\1</v>
      </c>
    </row>
    <row r="5968" spans="1:1" x14ac:dyDescent="0.4">
      <c r="A5968" t="str">
        <f>HYPERLINK("\\10.12.11.20\TFO.FAIT.Share\개발자 셋팅\서버 관련\winx64_12201_client\client\stage\Components\oracle.oracore.rsf\12.2.0.1.0\1\DataFiles")</f>
        <v>\\10.12.11.20\TFO.FAIT.Share\개발자 셋팅\서버 관련\winx64_12201_client\client\stage\Components\oracle.oracore.rsf\12.2.0.1.0\1\DataFiles</v>
      </c>
    </row>
    <row r="5969" spans="1:1" x14ac:dyDescent="0.4">
      <c r="A5969" t="str">
        <f>HYPERLINK("\\10.12.11.20\TFO.FAIT.Share\개발자 셋팅\서버 관련\winx64_12201_client\client\stage\Components\oracle.oracore.rsf.core\12.2.0.1.0")</f>
        <v>\\10.12.11.20\TFO.FAIT.Share\개발자 셋팅\서버 관련\winx64_12201_client\client\stage\Components\oracle.oracore.rsf.core\12.2.0.1.0</v>
      </c>
    </row>
    <row r="5970" spans="1:1" x14ac:dyDescent="0.4">
      <c r="A5970" t="str">
        <f>HYPERLINK("\\10.12.11.20\TFO.FAIT.Share\개발자 셋팅\서버 관련\winx64_12201_client\client\stage\Components\oracle.oracore.rsf.core\12.2.0.1.0\1")</f>
        <v>\\10.12.11.20\TFO.FAIT.Share\개발자 셋팅\서버 관련\winx64_12201_client\client\stage\Components\oracle.oracore.rsf.core\12.2.0.1.0\1</v>
      </c>
    </row>
    <row r="5971" spans="1:1" x14ac:dyDescent="0.4">
      <c r="A5971" t="str">
        <f>HYPERLINK("\\10.12.11.20\TFO.FAIT.Share\개발자 셋팅\서버 관련\winx64_12201_client\client\stage\Components\oracle.oracore.rsf.core\12.2.0.1.0\1\DataFiles")</f>
        <v>\\10.12.11.20\TFO.FAIT.Share\개발자 셋팅\서버 관련\winx64_12201_client\client\stage\Components\oracle.oracore.rsf.core\12.2.0.1.0\1\DataFiles</v>
      </c>
    </row>
    <row r="5972" spans="1:1" x14ac:dyDescent="0.4">
      <c r="A5972" t="str">
        <f>HYPERLINK("\\10.12.11.20\TFO.FAIT.Share\개발자 셋팅\서버 관련\winx64_12201_client\client\stage\Components\oracle.oraolap.api\12.2.0.1.0")</f>
        <v>\\10.12.11.20\TFO.FAIT.Share\개발자 셋팅\서버 관련\winx64_12201_client\client\stage\Components\oracle.oraolap.api\12.2.0.1.0</v>
      </c>
    </row>
    <row r="5973" spans="1:1" x14ac:dyDescent="0.4">
      <c r="A5973" t="str">
        <f>HYPERLINK("\\10.12.11.20\TFO.FAIT.Share\개발자 셋팅\서버 관련\winx64_12201_client\client\stage\Components\oracle.oraolap.api\12.2.0.1.0\1")</f>
        <v>\\10.12.11.20\TFO.FAIT.Share\개발자 셋팅\서버 관련\winx64_12201_client\client\stage\Components\oracle.oraolap.api\12.2.0.1.0\1</v>
      </c>
    </row>
    <row r="5974" spans="1:1" x14ac:dyDescent="0.4">
      <c r="A5974" t="str">
        <f>HYPERLINK("\\10.12.11.20\TFO.FAIT.Share\개발자 셋팅\서버 관련\winx64_12201_client\client\stage\Components\oracle.oraolap.api\12.2.0.1.0\1\DataFiles")</f>
        <v>\\10.12.11.20\TFO.FAIT.Share\개발자 셋팅\서버 관련\winx64_12201_client\client\stage\Components\oracle.oraolap.api\12.2.0.1.0\1\DataFiles</v>
      </c>
    </row>
    <row r="5975" spans="1:1" x14ac:dyDescent="0.4">
      <c r="A5975" t="str">
        <f>HYPERLINK("\\10.12.11.20\TFO.FAIT.Share\개발자 셋팅\서버 관련\winx64_12201_client\client\stage\Components\oracle.oraolap.dbscripts\12.2.0.1.0")</f>
        <v>\\10.12.11.20\TFO.FAIT.Share\개발자 셋팅\서버 관련\winx64_12201_client\client\stage\Components\oracle.oraolap.dbscripts\12.2.0.1.0</v>
      </c>
    </row>
    <row r="5976" spans="1:1" x14ac:dyDescent="0.4">
      <c r="A5976" t="str">
        <f>HYPERLINK("\\10.12.11.20\TFO.FAIT.Share\개발자 셋팅\서버 관련\winx64_12201_client\client\stage\Components\oracle.oraolap.dbscripts\12.2.0.1.0\1")</f>
        <v>\\10.12.11.20\TFO.FAIT.Share\개발자 셋팅\서버 관련\winx64_12201_client\client\stage\Components\oracle.oraolap.dbscripts\12.2.0.1.0\1</v>
      </c>
    </row>
    <row r="5977" spans="1:1" x14ac:dyDescent="0.4">
      <c r="A5977" t="str">
        <f>HYPERLINK("\\10.12.11.20\TFO.FAIT.Share\개발자 셋팅\서버 관련\winx64_12201_client\client\stage\Components\oracle.oraolap.dbscripts\12.2.0.1.0\1\DataFiles")</f>
        <v>\\10.12.11.20\TFO.FAIT.Share\개발자 셋팅\서버 관련\winx64_12201_client\client\stage\Components\oracle.oraolap.dbscripts\12.2.0.1.0\1\DataFiles</v>
      </c>
    </row>
    <row r="5978" spans="1:1" x14ac:dyDescent="0.4">
      <c r="A5978" t="str">
        <f>HYPERLINK("\\10.12.11.20\TFO.FAIT.Share\개발자 셋팅\서버 관련\winx64_12201_client\client\stage\Components\oracle.oraolap.mgmt\12.2.0.1.0")</f>
        <v>\\10.12.11.20\TFO.FAIT.Share\개발자 셋팅\서버 관련\winx64_12201_client\client\stage\Components\oracle.oraolap.mgmt\12.2.0.1.0</v>
      </c>
    </row>
    <row r="5979" spans="1:1" x14ac:dyDescent="0.4">
      <c r="A5979" t="str">
        <f>HYPERLINK("\\10.12.11.20\TFO.FAIT.Share\개발자 셋팅\서버 관련\winx64_12201_client\client\stage\Components\oracle.oraolap.mgmt\12.2.0.1.0\1")</f>
        <v>\\10.12.11.20\TFO.FAIT.Share\개발자 셋팅\서버 관련\winx64_12201_client\client\stage\Components\oracle.oraolap.mgmt\12.2.0.1.0\1</v>
      </c>
    </row>
    <row r="5980" spans="1:1" x14ac:dyDescent="0.4">
      <c r="A5980" t="str">
        <f>HYPERLINK("\\10.12.11.20\TFO.FAIT.Share\개발자 셋팅\서버 관련\winx64_12201_client\client\stage\Components\oracle.oraolap.mgmt\12.2.0.1.0\1\DataFiles")</f>
        <v>\\10.12.11.20\TFO.FAIT.Share\개발자 셋팅\서버 관련\winx64_12201_client\client\stage\Components\oracle.oraolap.mgmt\12.2.0.1.0\1\DataFiles</v>
      </c>
    </row>
    <row r="5981" spans="1:1" x14ac:dyDescent="0.4">
      <c r="A5981" t="str">
        <f>HYPERLINK("\\10.12.11.20\TFO.FAIT.Share\개발자 셋팅\서버 관련\winx64_12201_client\client\stage\Components\oracle.ordim.client\12.2.0.1.0")</f>
        <v>\\10.12.11.20\TFO.FAIT.Share\개발자 셋팅\서버 관련\winx64_12201_client\client\stage\Components\oracle.ordim.client\12.2.0.1.0</v>
      </c>
    </row>
    <row r="5982" spans="1:1" x14ac:dyDescent="0.4">
      <c r="A5982" t="str">
        <f>HYPERLINK("\\10.12.11.20\TFO.FAIT.Share\개발자 셋팅\서버 관련\winx64_12201_client\client\stage\Components\oracle.ordim.client\12.2.0.1.0\1")</f>
        <v>\\10.12.11.20\TFO.FAIT.Share\개발자 셋팅\서버 관련\winx64_12201_client\client\stage\Components\oracle.ordim.client\12.2.0.1.0\1</v>
      </c>
    </row>
    <row r="5983" spans="1:1" x14ac:dyDescent="0.4">
      <c r="A5983" t="str">
        <f>HYPERLINK("\\10.12.11.20\TFO.FAIT.Share\개발자 셋팅\서버 관련\winx64_12201_client\client\stage\Components\oracle.ordim.client\12.2.0.1.0\1\DataFiles")</f>
        <v>\\10.12.11.20\TFO.FAIT.Share\개발자 셋팅\서버 관련\winx64_12201_client\client\stage\Components\oracle.ordim.client\12.2.0.1.0\1\DataFiles</v>
      </c>
    </row>
    <row r="5984" spans="1:1" x14ac:dyDescent="0.4">
      <c r="A5984" t="str">
        <f>HYPERLINK("\\10.12.11.20\TFO.FAIT.Share\개발자 셋팅\서버 관련\winx64_12201_client\client\stage\Components\oracle.perlint\5.22.0.0.0")</f>
        <v>\\10.12.11.20\TFO.FAIT.Share\개발자 셋팅\서버 관련\winx64_12201_client\client\stage\Components\oracle.perlint\5.22.0.0.0</v>
      </c>
    </row>
    <row r="5985" spans="1:1" x14ac:dyDescent="0.4">
      <c r="A5985" t="str">
        <f>HYPERLINK("\\10.12.11.20\TFO.FAIT.Share\개발자 셋팅\서버 관련\winx64_12201_client\client\stage\Components\oracle.perlint\5.22.0.0.0\1")</f>
        <v>\\10.12.11.20\TFO.FAIT.Share\개발자 셋팅\서버 관련\winx64_12201_client\client\stage\Components\oracle.perlint\5.22.0.0.0\1</v>
      </c>
    </row>
    <row r="5986" spans="1:1" x14ac:dyDescent="0.4">
      <c r="A5986" t="str">
        <f>HYPERLINK("\\10.12.11.20\TFO.FAIT.Share\개발자 셋팅\서버 관련\winx64_12201_client\client\stage\Components\oracle.perlint\5.22.0.0.0\1\DataFiles")</f>
        <v>\\10.12.11.20\TFO.FAIT.Share\개발자 셋팅\서버 관련\winx64_12201_client\client\stage\Components\oracle.perlint\5.22.0.0.0\1\DataFiles</v>
      </c>
    </row>
    <row r="5987" spans="1:1" x14ac:dyDescent="0.4">
      <c r="A5987" t="str">
        <f>HYPERLINK("\\10.12.11.20\TFO.FAIT.Share\개발자 셋팅\서버 관련\winx64_12201_client\client\stage\Components\oracle.perlint.expat\2.0.1.0.3")</f>
        <v>\\10.12.11.20\TFO.FAIT.Share\개발자 셋팅\서버 관련\winx64_12201_client\client\stage\Components\oracle.perlint.expat\2.0.1.0.3</v>
      </c>
    </row>
    <row r="5988" spans="1:1" x14ac:dyDescent="0.4">
      <c r="A5988" t="str">
        <f>HYPERLINK("\\10.12.11.20\TFO.FAIT.Share\개발자 셋팅\서버 관련\winx64_12201_client\client\stage\Components\oracle.perlint.expat\2.0.1.0.3\1")</f>
        <v>\\10.12.11.20\TFO.FAIT.Share\개발자 셋팅\서버 관련\winx64_12201_client\client\stage\Components\oracle.perlint.expat\2.0.1.0.3\1</v>
      </c>
    </row>
    <row r="5989" spans="1:1" x14ac:dyDescent="0.4">
      <c r="A5989" t="str">
        <f>HYPERLINK("\\10.12.11.20\TFO.FAIT.Share\개발자 셋팅\서버 관련\winx64_12201_client\client\stage\Components\oracle.perlint.expat\2.0.1.0.3\1\DataFiles")</f>
        <v>\\10.12.11.20\TFO.FAIT.Share\개발자 셋팅\서버 관련\winx64_12201_client\client\stage\Components\oracle.perlint.expat\2.0.1.0.3\1\DataFiles</v>
      </c>
    </row>
    <row r="5990" spans="1:1" x14ac:dyDescent="0.4">
      <c r="A5990" t="str">
        <f>HYPERLINK("\\10.12.11.20\TFO.FAIT.Share\개발자 셋팅\서버 관련\winx64_12201_client\client\stage\Components\oracle.perlint.modules\5.22.0.0.0")</f>
        <v>\\10.12.11.20\TFO.FAIT.Share\개발자 셋팅\서버 관련\winx64_12201_client\client\stage\Components\oracle.perlint.modules\5.22.0.0.0</v>
      </c>
    </row>
    <row r="5991" spans="1:1" x14ac:dyDescent="0.4">
      <c r="A5991" t="str">
        <f>HYPERLINK("\\10.12.11.20\TFO.FAIT.Share\개발자 셋팅\서버 관련\winx64_12201_client\client\stage\Components\oracle.perlint.modules\5.22.0.0.0\1")</f>
        <v>\\10.12.11.20\TFO.FAIT.Share\개발자 셋팅\서버 관련\winx64_12201_client\client\stage\Components\oracle.perlint.modules\5.22.0.0.0\1</v>
      </c>
    </row>
    <row r="5992" spans="1:1" x14ac:dyDescent="0.4">
      <c r="A5992" t="str">
        <f>HYPERLINK("\\10.12.11.20\TFO.FAIT.Share\개발자 셋팅\서버 관련\winx64_12201_client\client\stage\Components\oracle.perlint.modules\5.22.0.0.0\1\DataFiles")</f>
        <v>\\10.12.11.20\TFO.FAIT.Share\개발자 셋팅\서버 관련\winx64_12201_client\client\stage\Components\oracle.perlint.modules\5.22.0.0.0\1\DataFiles</v>
      </c>
    </row>
    <row r="5993" spans="1:1" x14ac:dyDescent="0.4">
      <c r="A5993" t="str">
        <f>HYPERLINK("\\10.12.11.20\TFO.FAIT.Share\개발자 셋팅\서버 관련\winx64_12201_client\client\stage\Components\oracle.precomp\12.2.0.1.0")</f>
        <v>\\10.12.11.20\TFO.FAIT.Share\개발자 셋팅\서버 관련\winx64_12201_client\client\stage\Components\oracle.precomp\12.2.0.1.0</v>
      </c>
    </row>
    <row r="5994" spans="1:1" x14ac:dyDescent="0.4">
      <c r="A5994" t="str">
        <f>HYPERLINK("\\10.12.11.20\TFO.FAIT.Share\개발자 셋팅\서버 관련\winx64_12201_client\client\stage\Components\oracle.precomp\12.2.0.1.0\1")</f>
        <v>\\10.12.11.20\TFO.FAIT.Share\개발자 셋팅\서버 관련\winx64_12201_client\client\stage\Components\oracle.precomp\12.2.0.1.0\1</v>
      </c>
    </row>
    <row r="5995" spans="1:1" x14ac:dyDescent="0.4">
      <c r="A5995" t="str">
        <f>HYPERLINK("\\10.12.11.20\TFO.FAIT.Share\개발자 셋팅\서버 관련\winx64_12201_client\client\stage\Components\oracle.precomp\12.2.0.1.0\1\DataFiles")</f>
        <v>\\10.12.11.20\TFO.FAIT.Share\개발자 셋팅\서버 관련\winx64_12201_client\client\stage\Components\oracle.precomp\12.2.0.1.0\1\DataFiles</v>
      </c>
    </row>
    <row r="5996" spans="1:1" x14ac:dyDescent="0.4">
      <c r="A5996" t="str">
        <f>HYPERLINK("\\10.12.11.20\TFO.FAIT.Share\개발자 셋팅\서버 관련\winx64_12201_client\client\stage\Components\oracle.precomp.common\12.2.0.1.0")</f>
        <v>\\10.12.11.20\TFO.FAIT.Share\개발자 셋팅\서버 관련\winx64_12201_client\client\stage\Components\oracle.precomp.common\12.2.0.1.0</v>
      </c>
    </row>
    <row r="5997" spans="1:1" x14ac:dyDescent="0.4">
      <c r="A5997" t="str">
        <f>HYPERLINK("\\10.12.11.20\TFO.FAIT.Share\개발자 셋팅\서버 관련\winx64_12201_client\client\stage\Components\oracle.precomp.common\12.2.0.1.0\1")</f>
        <v>\\10.12.11.20\TFO.FAIT.Share\개발자 셋팅\서버 관련\winx64_12201_client\client\stage\Components\oracle.precomp.common\12.2.0.1.0\1</v>
      </c>
    </row>
    <row r="5998" spans="1:1" x14ac:dyDescent="0.4">
      <c r="A5998" t="str">
        <f>HYPERLINK("\\10.12.11.20\TFO.FAIT.Share\개발자 셋팅\서버 관련\winx64_12201_client\client\stage\Components\oracle.precomp.common\12.2.0.1.0\1\DataFiles")</f>
        <v>\\10.12.11.20\TFO.FAIT.Share\개발자 셋팅\서버 관련\winx64_12201_client\client\stage\Components\oracle.precomp.common\12.2.0.1.0\1\DataFiles</v>
      </c>
    </row>
    <row r="5999" spans="1:1" x14ac:dyDescent="0.4">
      <c r="A5999" t="str">
        <f>HYPERLINK("\\10.12.11.20\TFO.FAIT.Share\개발자 셋팅\서버 관련\winx64_12201_client\client\stage\Components\oracle.precomp.common.core\12.2.0.1.0")</f>
        <v>\\10.12.11.20\TFO.FAIT.Share\개발자 셋팅\서버 관련\winx64_12201_client\client\stage\Components\oracle.precomp.common.core\12.2.0.1.0</v>
      </c>
    </row>
    <row r="6000" spans="1:1" x14ac:dyDescent="0.4">
      <c r="A6000" t="str">
        <f>HYPERLINK("\\10.12.11.20\TFO.FAIT.Share\개발자 셋팅\서버 관련\winx64_12201_client\client\stage\Components\oracle.precomp.common.core\12.2.0.1.0\1")</f>
        <v>\\10.12.11.20\TFO.FAIT.Share\개발자 셋팅\서버 관련\winx64_12201_client\client\stage\Components\oracle.precomp.common.core\12.2.0.1.0\1</v>
      </c>
    </row>
    <row r="6001" spans="1:1" x14ac:dyDescent="0.4">
      <c r="A6001" t="str">
        <f>HYPERLINK("\\10.12.11.20\TFO.FAIT.Share\개발자 셋팅\서버 관련\winx64_12201_client\client\stage\Components\oracle.precomp.common.core\12.2.0.1.0\1\DataFiles")</f>
        <v>\\10.12.11.20\TFO.FAIT.Share\개발자 셋팅\서버 관련\winx64_12201_client\client\stage\Components\oracle.precomp.common.core\12.2.0.1.0\1\DataFiles</v>
      </c>
    </row>
    <row r="6002" spans="1:1" x14ac:dyDescent="0.4">
      <c r="A6002" t="str">
        <f>HYPERLINK("\\10.12.11.20\TFO.FAIT.Share\개발자 셋팅\서버 관련\winx64_12201_client\client\stage\Components\oracle.precomp.lang\12.2.0.1.0")</f>
        <v>\\10.12.11.20\TFO.FAIT.Share\개발자 셋팅\서버 관련\winx64_12201_client\client\stage\Components\oracle.precomp.lang\12.2.0.1.0</v>
      </c>
    </row>
    <row r="6003" spans="1:1" x14ac:dyDescent="0.4">
      <c r="A6003" t="str">
        <f>HYPERLINK("\\10.12.11.20\TFO.FAIT.Share\개발자 셋팅\서버 관련\winx64_12201_client\client\stage\Components\oracle.precomp.lang\12.2.0.1.0\1")</f>
        <v>\\10.12.11.20\TFO.FAIT.Share\개발자 셋팅\서버 관련\winx64_12201_client\client\stage\Components\oracle.precomp.lang\12.2.0.1.0\1</v>
      </c>
    </row>
    <row r="6004" spans="1:1" x14ac:dyDescent="0.4">
      <c r="A6004" t="str">
        <f>HYPERLINK("\\10.12.11.20\TFO.FAIT.Share\개발자 셋팅\서버 관련\winx64_12201_client\client\stage\Components\oracle.precomp.lang\12.2.0.1.0\1\DataFiles")</f>
        <v>\\10.12.11.20\TFO.FAIT.Share\개발자 셋팅\서버 관련\winx64_12201_client\client\stage\Components\oracle.precomp.lang\12.2.0.1.0\1\DataFiles</v>
      </c>
    </row>
    <row r="6005" spans="1:1" x14ac:dyDescent="0.4">
      <c r="A6005" t="str">
        <f>HYPERLINK("\\10.12.11.20\TFO.FAIT.Share\개발자 셋팅\서버 관련\winx64_12201_client\client\stage\Components\oracle.precomp.rsf\12.2.0.1.0")</f>
        <v>\\10.12.11.20\TFO.FAIT.Share\개발자 셋팅\서버 관련\winx64_12201_client\client\stage\Components\oracle.precomp.rsf\12.2.0.1.0</v>
      </c>
    </row>
    <row r="6006" spans="1:1" x14ac:dyDescent="0.4">
      <c r="A6006" t="str">
        <f>HYPERLINK("\\10.12.11.20\TFO.FAIT.Share\개발자 셋팅\서버 관련\winx64_12201_client\client\stage\Components\oracle.precomp.rsf\12.2.0.1.0\1")</f>
        <v>\\10.12.11.20\TFO.FAIT.Share\개발자 셋팅\서버 관련\winx64_12201_client\client\stage\Components\oracle.precomp.rsf\12.2.0.1.0\1</v>
      </c>
    </row>
    <row r="6007" spans="1:1" x14ac:dyDescent="0.4">
      <c r="A6007" t="str">
        <f>HYPERLINK("\\10.12.11.20\TFO.FAIT.Share\개발자 셋팅\서버 관련\winx64_12201_client\client\stage\Components\oracle.precomp.rsf\12.2.0.1.0\1\DataFiles")</f>
        <v>\\10.12.11.20\TFO.FAIT.Share\개발자 셋팅\서버 관련\winx64_12201_client\client\stage\Components\oracle.precomp.rsf\12.2.0.1.0\1\DataFiles</v>
      </c>
    </row>
    <row r="6008" spans="1:1" x14ac:dyDescent="0.4">
      <c r="A6008" t="str">
        <f>HYPERLINK("\\10.12.11.20\TFO.FAIT.Share\개발자 셋팅\서버 관련\winx64_12201_client\client\stage\Components\oracle.rdbms.crs\12.2.0.1.0")</f>
        <v>\\10.12.11.20\TFO.FAIT.Share\개발자 셋팅\서버 관련\winx64_12201_client\client\stage\Components\oracle.rdbms.crs\12.2.0.1.0</v>
      </c>
    </row>
    <row r="6009" spans="1:1" x14ac:dyDescent="0.4">
      <c r="A6009" t="str">
        <f>HYPERLINK("\\10.12.11.20\TFO.FAIT.Share\개발자 셋팅\서버 관련\winx64_12201_client\client\stage\Components\oracle.rdbms.crs\12.2.0.1.0\1")</f>
        <v>\\10.12.11.20\TFO.FAIT.Share\개발자 셋팅\서버 관련\winx64_12201_client\client\stage\Components\oracle.rdbms.crs\12.2.0.1.0\1</v>
      </c>
    </row>
    <row r="6010" spans="1:1" x14ac:dyDescent="0.4">
      <c r="A6010" t="str">
        <f>HYPERLINK("\\10.12.11.20\TFO.FAIT.Share\개발자 셋팅\서버 관련\winx64_12201_client\client\stage\Components\oracle.rdbms.crs\12.2.0.1.0\1\DataFiles")</f>
        <v>\\10.12.11.20\TFO.FAIT.Share\개발자 셋팅\서버 관련\winx64_12201_client\client\stage\Components\oracle.rdbms.crs\12.2.0.1.0\1\DataFiles</v>
      </c>
    </row>
    <row r="6011" spans="1:1" x14ac:dyDescent="0.4">
      <c r="A6011" t="str">
        <f>HYPERLINK("\\10.12.11.20\TFO.FAIT.Share\개발자 셋팅\서버 관련\winx64_12201_client\client\stage\Components\oracle.rdbms.dbscripts\12.2.0.1.0")</f>
        <v>\\10.12.11.20\TFO.FAIT.Share\개발자 셋팅\서버 관련\winx64_12201_client\client\stage\Components\oracle.rdbms.dbscripts\12.2.0.1.0</v>
      </c>
    </row>
    <row r="6012" spans="1:1" x14ac:dyDescent="0.4">
      <c r="A6012" t="str">
        <f>HYPERLINK("\\10.12.11.20\TFO.FAIT.Share\개발자 셋팅\서버 관련\winx64_12201_client\client\stage\Components\oracle.rdbms.dbscripts\12.2.0.1.0\1")</f>
        <v>\\10.12.11.20\TFO.FAIT.Share\개발자 셋팅\서버 관련\winx64_12201_client\client\stage\Components\oracle.rdbms.dbscripts\12.2.0.1.0\1</v>
      </c>
    </row>
    <row r="6013" spans="1:1" x14ac:dyDescent="0.4">
      <c r="A6013" t="str">
        <f>HYPERLINK("\\10.12.11.20\TFO.FAIT.Share\개발자 셋팅\서버 관련\winx64_12201_client\client\stage\Components\oracle.rdbms.dbscripts\12.2.0.1.0\1\DataFiles")</f>
        <v>\\10.12.11.20\TFO.FAIT.Share\개발자 셋팅\서버 관련\winx64_12201_client\client\stage\Components\oracle.rdbms.dbscripts\12.2.0.1.0\1\DataFiles</v>
      </c>
    </row>
    <row r="6014" spans="1:1" x14ac:dyDescent="0.4">
      <c r="A6014" t="str">
        <f>HYPERLINK("\\10.12.11.20\TFO.FAIT.Share\개발자 셋팅\서버 관련\winx64_12201_client\client\stage\Components\oracle.rdbms.deconfig\12.2.0.1.0")</f>
        <v>\\10.12.11.20\TFO.FAIT.Share\개발자 셋팅\서버 관련\winx64_12201_client\client\stage\Components\oracle.rdbms.deconfig\12.2.0.1.0</v>
      </c>
    </row>
    <row r="6015" spans="1:1" x14ac:dyDescent="0.4">
      <c r="A6015" t="str">
        <f>HYPERLINK("\\10.12.11.20\TFO.FAIT.Share\개발자 셋팅\서버 관련\winx64_12201_client\client\stage\Components\oracle.rdbms.deconfig\12.2.0.1.0\1")</f>
        <v>\\10.12.11.20\TFO.FAIT.Share\개발자 셋팅\서버 관련\winx64_12201_client\client\stage\Components\oracle.rdbms.deconfig\12.2.0.1.0\1</v>
      </c>
    </row>
    <row r="6016" spans="1:1" x14ac:dyDescent="0.4">
      <c r="A6016" t="str">
        <f>HYPERLINK("\\10.12.11.20\TFO.FAIT.Share\개발자 셋팅\서버 관련\winx64_12201_client\client\stage\Components\oracle.rdbms.deconfig\12.2.0.1.0\1\DataFiles")</f>
        <v>\\10.12.11.20\TFO.FAIT.Share\개발자 셋팅\서버 관련\winx64_12201_client\client\stage\Components\oracle.rdbms.deconfig\12.2.0.1.0\1\DataFiles</v>
      </c>
    </row>
    <row r="6017" spans="1:1" x14ac:dyDescent="0.4">
      <c r="A6017" t="str">
        <f>HYPERLINK("\\10.12.11.20\TFO.FAIT.Share\개발자 셋팅\서버 관련\winx64_12201_client\client\stage\Components\oracle.rdbms.ic\12.2.0.1.0")</f>
        <v>\\10.12.11.20\TFO.FAIT.Share\개발자 셋팅\서버 관련\winx64_12201_client\client\stage\Components\oracle.rdbms.ic\12.2.0.1.0</v>
      </c>
    </row>
    <row r="6018" spans="1:1" x14ac:dyDescent="0.4">
      <c r="A6018" t="str">
        <f>HYPERLINK("\\10.12.11.20\TFO.FAIT.Share\개발자 셋팅\서버 관련\winx64_12201_client\client\stage\Components\oracle.rdbms.ic\12.2.0.1.0\1")</f>
        <v>\\10.12.11.20\TFO.FAIT.Share\개발자 셋팅\서버 관련\winx64_12201_client\client\stage\Components\oracle.rdbms.ic\12.2.0.1.0\1</v>
      </c>
    </row>
    <row r="6019" spans="1:1" x14ac:dyDescent="0.4">
      <c r="A6019" t="str">
        <f>HYPERLINK("\\10.12.11.20\TFO.FAIT.Share\개발자 셋팅\서버 관련\winx64_12201_client\client\stage\Components\oracle.rdbms.ic\12.2.0.1.0\1\DataFiles")</f>
        <v>\\10.12.11.20\TFO.FAIT.Share\개발자 셋팅\서버 관련\winx64_12201_client\client\stage\Components\oracle.rdbms.ic\12.2.0.1.0\1\DataFiles</v>
      </c>
    </row>
    <row r="6020" spans="1:1" x14ac:dyDescent="0.4">
      <c r="A6020" t="str">
        <f>HYPERLINK("\\10.12.11.20\TFO.FAIT.Share\개발자 셋팅\서버 관련\winx64_12201_client\client\stage\Components\oracle.rdbms.install.common\12.2.0.1.0")</f>
        <v>\\10.12.11.20\TFO.FAIT.Share\개발자 셋팅\서버 관련\winx64_12201_client\client\stage\Components\oracle.rdbms.install.common\12.2.0.1.0</v>
      </c>
    </row>
    <row r="6021" spans="1:1" x14ac:dyDescent="0.4">
      <c r="A6021" t="str">
        <f>HYPERLINK("\\10.12.11.20\TFO.FAIT.Share\개발자 셋팅\서버 관련\winx64_12201_client\client\stage\Components\oracle.rdbms.install.common\12.2.0.1.0\1")</f>
        <v>\\10.12.11.20\TFO.FAIT.Share\개발자 셋팅\서버 관련\winx64_12201_client\client\stage\Components\oracle.rdbms.install.common\12.2.0.1.0\1</v>
      </c>
    </row>
    <row r="6022" spans="1:1" x14ac:dyDescent="0.4">
      <c r="A6022" t="str">
        <f>HYPERLINK("\\10.12.11.20\TFO.FAIT.Share\개발자 셋팅\서버 관련\winx64_12201_client\client\stage\Components\oracle.rdbms.install.common\12.2.0.1.0\1\DataFiles")</f>
        <v>\\10.12.11.20\TFO.FAIT.Share\개발자 셋팅\서버 관련\winx64_12201_client\client\stage\Components\oracle.rdbms.install.common\12.2.0.1.0\1\DataFiles</v>
      </c>
    </row>
    <row r="6023" spans="1:1" x14ac:dyDescent="0.4">
      <c r="A6023" t="str">
        <f>HYPERLINK("\\10.12.11.20\TFO.FAIT.Share\개발자 셋팅\서버 관련\winx64_12201_client\client\stage\Components\oracle.rdbms.install.plugins\12.2.0.1.0")</f>
        <v>\\10.12.11.20\TFO.FAIT.Share\개발자 셋팅\서버 관련\winx64_12201_client\client\stage\Components\oracle.rdbms.install.plugins\12.2.0.1.0</v>
      </c>
    </row>
    <row r="6024" spans="1:1" x14ac:dyDescent="0.4">
      <c r="A6024" t="str">
        <f>HYPERLINK("\\10.12.11.20\TFO.FAIT.Share\개발자 셋팅\서버 관련\winx64_12201_client\client\stage\Components\oracle.rdbms.install.plugins\12.2.0.1.0\1")</f>
        <v>\\10.12.11.20\TFO.FAIT.Share\개발자 셋팅\서버 관련\winx64_12201_client\client\stage\Components\oracle.rdbms.install.plugins\12.2.0.1.0\1</v>
      </c>
    </row>
    <row r="6025" spans="1:1" x14ac:dyDescent="0.4">
      <c r="A6025" t="str">
        <f>HYPERLINK("\\10.12.11.20\TFO.FAIT.Share\개발자 셋팅\서버 관련\winx64_12201_client\client\stage\Components\oracle.rdbms.install.plugins\12.2.0.1.0\1\DataFiles")</f>
        <v>\\10.12.11.20\TFO.FAIT.Share\개발자 셋팅\서버 관련\winx64_12201_client\client\stage\Components\oracle.rdbms.install.plugins\12.2.0.1.0\1\DataFiles</v>
      </c>
    </row>
    <row r="6026" spans="1:1" x14ac:dyDescent="0.4">
      <c r="A6026" t="str">
        <f>HYPERLINK("\\10.12.11.20\TFO.FAIT.Share\개발자 셋팅\서버 관련\winx64_12201_client\client\stage\Components\oracle.rdbms.oci\12.2.0.1.0")</f>
        <v>\\10.12.11.20\TFO.FAIT.Share\개발자 셋팅\서버 관련\winx64_12201_client\client\stage\Components\oracle.rdbms.oci\12.2.0.1.0</v>
      </c>
    </row>
    <row r="6027" spans="1:1" x14ac:dyDescent="0.4">
      <c r="A6027" t="str">
        <f>HYPERLINK("\\10.12.11.20\TFO.FAIT.Share\개발자 셋팅\서버 관련\winx64_12201_client\client\stage\Components\oracle.rdbms.oci\12.2.0.1.0\1")</f>
        <v>\\10.12.11.20\TFO.FAIT.Share\개발자 셋팅\서버 관련\winx64_12201_client\client\stage\Components\oracle.rdbms.oci\12.2.0.1.0\1</v>
      </c>
    </row>
    <row r="6028" spans="1:1" x14ac:dyDescent="0.4">
      <c r="A6028" t="str">
        <f>HYPERLINK("\\10.12.11.20\TFO.FAIT.Share\개발자 셋팅\서버 관련\winx64_12201_client\client\stage\Components\oracle.rdbms.oci\12.2.0.1.0\1\DataFiles")</f>
        <v>\\10.12.11.20\TFO.FAIT.Share\개발자 셋팅\서버 관련\winx64_12201_client\client\stage\Components\oracle.rdbms.oci\12.2.0.1.0\1\DataFiles</v>
      </c>
    </row>
    <row r="6029" spans="1:1" x14ac:dyDescent="0.4">
      <c r="A6029" t="str">
        <f>HYPERLINK("\\10.12.11.20\TFO.FAIT.Share\개발자 셋팅\서버 관련\winx64_12201_client\client\stage\Components\oracle.rdbms.plsql\12.2.0.1.0")</f>
        <v>\\10.12.11.20\TFO.FAIT.Share\개발자 셋팅\서버 관련\winx64_12201_client\client\stage\Components\oracle.rdbms.plsql\12.2.0.1.0</v>
      </c>
    </row>
    <row r="6030" spans="1:1" x14ac:dyDescent="0.4">
      <c r="A6030" t="str">
        <f>HYPERLINK("\\10.12.11.20\TFO.FAIT.Share\개발자 셋팅\서버 관련\winx64_12201_client\client\stage\Components\oracle.rdbms.plsql\12.2.0.1.0\1")</f>
        <v>\\10.12.11.20\TFO.FAIT.Share\개발자 셋팅\서버 관련\winx64_12201_client\client\stage\Components\oracle.rdbms.plsql\12.2.0.1.0\1</v>
      </c>
    </row>
    <row r="6031" spans="1:1" x14ac:dyDescent="0.4">
      <c r="A6031" t="str">
        <f>HYPERLINK("\\10.12.11.20\TFO.FAIT.Share\개발자 셋팅\서버 관련\winx64_12201_client\client\stage\Components\oracle.rdbms.plsql\12.2.0.1.0\1\DataFiles")</f>
        <v>\\10.12.11.20\TFO.FAIT.Share\개발자 셋팅\서버 관련\winx64_12201_client\client\stage\Components\oracle.rdbms.plsql\12.2.0.1.0\1\DataFiles</v>
      </c>
    </row>
    <row r="6032" spans="1:1" x14ac:dyDescent="0.4">
      <c r="A6032" t="str">
        <f>HYPERLINK("\\10.12.11.20\TFO.FAIT.Share\개발자 셋팅\서버 관련\winx64_12201_client\client\stage\Components\oracle.rdbms.rman\12.2.0.1.0")</f>
        <v>\\10.12.11.20\TFO.FAIT.Share\개발자 셋팅\서버 관련\winx64_12201_client\client\stage\Components\oracle.rdbms.rman\12.2.0.1.0</v>
      </c>
    </row>
    <row r="6033" spans="1:1" x14ac:dyDescent="0.4">
      <c r="A6033" t="str">
        <f>HYPERLINK("\\10.12.11.20\TFO.FAIT.Share\개발자 셋팅\서버 관련\winx64_12201_client\client\stage\Components\oracle.rdbms.rman\12.2.0.1.0\1")</f>
        <v>\\10.12.11.20\TFO.FAIT.Share\개발자 셋팅\서버 관련\winx64_12201_client\client\stage\Components\oracle.rdbms.rman\12.2.0.1.0\1</v>
      </c>
    </row>
    <row r="6034" spans="1:1" x14ac:dyDescent="0.4">
      <c r="A6034" t="str">
        <f>HYPERLINK("\\10.12.11.20\TFO.FAIT.Share\개발자 셋팅\서버 관련\winx64_12201_client\client\stage\Components\oracle.rdbms.rman\12.2.0.1.0\1\DataFiles")</f>
        <v>\\10.12.11.20\TFO.FAIT.Share\개발자 셋팅\서버 관련\winx64_12201_client\client\stage\Components\oracle.rdbms.rman\12.2.0.1.0\1\DataFiles</v>
      </c>
    </row>
    <row r="6035" spans="1:1" x14ac:dyDescent="0.4">
      <c r="A6035" t="str">
        <f>HYPERLINK("\\10.12.11.20\TFO.FAIT.Share\개발자 셋팅\서버 관련\winx64_12201_client\client\stage\Components\oracle.rdbms.rsf\12.2.0.1.0")</f>
        <v>\\10.12.11.20\TFO.FAIT.Share\개발자 셋팅\서버 관련\winx64_12201_client\client\stage\Components\oracle.rdbms.rsf\12.2.0.1.0</v>
      </c>
    </row>
    <row r="6036" spans="1:1" x14ac:dyDescent="0.4">
      <c r="A6036" t="str">
        <f>HYPERLINK("\\10.12.11.20\TFO.FAIT.Share\개발자 셋팅\서버 관련\winx64_12201_client\client\stage\Components\oracle.rdbms.rsf\12.2.0.1.0\1")</f>
        <v>\\10.12.11.20\TFO.FAIT.Share\개발자 셋팅\서버 관련\winx64_12201_client\client\stage\Components\oracle.rdbms.rsf\12.2.0.1.0\1</v>
      </c>
    </row>
    <row r="6037" spans="1:1" x14ac:dyDescent="0.4">
      <c r="A6037" t="str">
        <f>HYPERLINK("\\10.12.11.20\TFO.FAIT.Share\개발자 셋팅\서버 관련\winx64_12201_client\client\stage\Components\oracle.rdbms.rsf\12.2.0.1.0\1\DataFiles")</f>
        <v>\\10.12.11.20\TFO.FAIT.Share\개발자 셋팅\서버 관련\winx64_12201_client\client\stage\Components\oracle.rdbms.rsf\12.2.0.1.0\1\DataFiles</v>
      </c>
    </row>
    <row r="6038" spans="1:1" x14ac:dyDescent="0.4">
      <c r="A6038" t="str">
        <f>HYPERLINK("\\10.12.11.20\TFO.FAIT.Share\개발자 셋팅\서버 관련\winx64_12201_client\client\stage\Components\oracle.rdbms.rsf.ic\12.2.0.1.0")</f>
        <v>\\10.12.11.20\TFO.FAIT.Share\개발자 셋팅\서버 관련\winx64_12201_client\client\stage\Components\oracle.rdbms.rsf.ic\12.2.0.1.0</v>
      </c>
    </row>
    <row r="6039" spans="1:1" x14ac:dyDescent="0.4">
      <c r="A6039" t="str">
        <f>HYPERLINK("\\10.12.11.20\TFO.FAIT.Share\개발자 셋팅\서버 관련\winx64_12201_client\client\stage\Components\oracle.rdbms.rsf.ic\12.2.0.1.0\1")</f>
        <v>\\10.12.11.20\TFO.FAIT.Share\개발자 셋팅\서버 관련\winx64_12201_client\client\stage\Components\oracle.rdbms.rsf.ic\12.2.0.1.0\1</v>
      </c>
    </row>
    <row r="6040" spans="1:1" x14ac:dyDescent="0.4">
      <c r="A6040" t="str">
        <f>HYPERLINK("\\10.12.11.20\TFO.FAIT.Share\개발자 셋팅\서버 관련\winx64_12201_client\client\stage\Components\oracle.rdbms.rsf.ic\12.2.0.1.0\1\DataFiles")</f>
        <v>\\10.12.11.20\TFO.FAIT.Share\개발자 셋팅\서버 관련\winx64_12201_client\client\stage\Components\oracle.rdbms.rsf.ic\12.2.0.1.0\1\DataFiles</v>
      </c>
    </row>
    <row r="6041" spans="1:1" x14ac:dyDescent="0.4">
      <c r="A6041" t="str">
        <f>HYPERLINK("\\10.12.11.20\TFO.FAIT.Share\개발자 셋팅\서버 관련\winx64_12201_client\client\stage\Components\oracle.rdbms.scheduler\12.2.0.1.0")</f>
        <v>\\10.12.11.20\TFO.FAIT.Share\개발자 셋팅\서버 관련\winx64_12201_client\client\stage\Components\oracle.rdbms.scheduler\12.2.0.1.0</v>
      </c>
    </row>
    <row r="6042" spans="1:1" x14ac:dyDescent="0.4">
      <c r="A6042" t="str">
        <f>HYPERLINK("\\10.12.11.20\TFO.FAIT.Share\개발자 셋팅\서버 관련\winx64_12201_client\client\stage\Components\oracle.rdbms.scheduler\12.2.0.1.0\1")</f>
        <v>\\10.12.11.20\TFO.FAIT.Share\개발자 셋팅\서버 관련\winx64_12201_client\client\stage\Components\oracle.rdbms.scheduler\12.2.0.1.0\1</v>
      </c>
    </row>
    <row r="6043" spans="1:1" x14ac:dyDescent="0.4">
      <c r="A6043" t="str">
        <f>HYPERLINK("\\10.12.11.20\TFO.FAIT.Share\개발자 셋팅\서버 관련\winx64_12201_client\client\stage\Components\oracle.rdbms.scheduler\12.2.0.1.0\1\DataFiles")</f>
        <v>\\10.12.11.20\TFO.FAIT.Share\개발자 셋팅\서버 관련\winx64_12201_client\client\stage\Components\oracle.rdbms.scheduler\12.2.0.1.0\1\DataFiles</v>
      </c>
    </row>
    <row r="6044" spans="1:1" x14ac:dyDescent="0.4">
      <c r="A6044" t="str">
        <f>HYPERLINK("\\10.12.11.20\TFO.FAIT.Share\개발자 셋팅\서버 관련\winx64_12201_client\client\stage\Components\oracle.rdbms.util\12.2.0.1.0")</f>
        <v>\\10.12.11.20\TFO.FAIT.Share\개발자 셋팅\서버 관련\winx64_12201_client\client\stage\Components\oracle.rdbms.util\12.2.0.1.0</v>
      </c>
    </row>
    <row r="6045" spans="1:1" x14ac:dyDescent="0.4">
      <c r="A6045" t="str">
        <f>HYPERLINK("\\10.12.11.20\TFO.FAIT.Share\개발자 셋팅\서버 관련\winx64_12201_client\client\stage\Components\oracle.rdbms.util\12.2.0.1.0\1")</f>
        <v>\\10.12.11.20\TFO.FAIT.Share\개발자 셋팅\서버 관련\winx64_12201_client\client\stage\Components\oracle.rdbms.util\12.2.0.1.0\1</v>
      </c>
    </row>
    <row r="6046" spans="1:1" x14ac:dyDescent="0.4">
      <c r="A6046" t="str">
        <f>HYPERLINK("\\10.12.11.20\TFO.FAIT.Share\개발자 셋팅\서버 관련\winx64_12201_client\client\stage\Components\oracle.rdbms.util\12.2.0.1.0\1\DataFiles")</f>
        <v>\\10.12.11.20\TFO.FAIT.Share\개발자 셋팅\서버 관련\winx64_12201_client\client\stage\Components\oracle.rdbms.util\12.2.0.1.0\1\DataFiles</v>
      </c>
    </row>
    <row r="6047" spans="1:1" x14ac:dyDescent="0.4">
      <c r="A6047" t="str">
        <f>HYPERLINK("\\10.12.11.20\TFO.FAIT.Share\개발자 셋팅\서버 관련\winx64_12201_client\client\stage\Components\oracle.rsf\12.2.0.1.0")</f>
        <v>\\10.12.11.20\TFO.FAIT.Share\개발자 셋팅\서버 관련\winx64_12201_client\client\stage\Components\oracle.rsf\12.2.0.1.0</v>
      </c>
    </row>
    <row r="6048" spans="1:1" x14ac:dyDescent="0.4">
      <c r="A6048" t="str">
        <f>HYPERLINK("\\10.12.11.20\TFO.FAIT.Share\개발자 셋팅\서버 관련\winx64_12201_client\client\stage\Components\oracle.rsf\12.2.0.1.0\1")</f>
        <v>\\10.12.11.20\TFO.FAIT.Share\개발자 셋팅\서버 관련\winx64_12201_client\client\stage\Components\oracle.rsf\12.2.0.1.0\1</v>
      </c>
    </row>
    <row r="6049" spans="1:1" x14ac:dyDescent="0.4">
      <c r="A6049" t="str">
        <f>HYPERLINK("\\10.12.11.20\TFO.FAIT.Share\개발자 셋팅\서버 관련\winx64_12201_client\client\stage\Components\oracle.rsf\12.2.0.1.0\1\DataFiles")</f>
        <v>\\10.12.11.20\TFO.FAIT.Share\개발자 셋팅\서버 관련\winx64_12201_client\client\stage\Components\oracle.rsf\12.2.0.1.0\1\DataFiles</v>
      </c>
    </row>
    <row r="6050" spans="1:1" x14ac:dyDescent="0.4">
      <c r="A6050" t="str">
        <f>HYPERLINK("\\10.12.11.20\TFO.FAIT.Share\개발자 셋팅\서버 관련\winx64_12201_client\client\stage\Components\oracle.slax.rsf\12.2.0.1.0")</f>
        <v>\\10.12.11.20\TFO.FAIT.Share\개발자 셋팅\서버 관련\winx64_12201_client\client\stage\Components\oracle.slax.rsf\12.2.0.1.0</v>
      </c>
    </row>
    <row r="6051" spans="1:1" x14ac:dyDescent="0.4">
      <c r="A6051" t="str">
        <f>HYPERLINK("\\10.12.11.20\TFO.FAIT.Share\개발자 셋팅\서버 관련\winx64_12201_client\client\stage\Components\oracle.slax.rsf\12.2.0.1.0\1")</f>
        <v>\\10.12.11.20\TFO.FAIT.Share\개발자 셋팅\서버 관련\winx64_12201_client\client\stage\Components\oracle.slax.rsf\12.2.0.1.0\1</v>
      </c>
    </row>
    <row r="6052" spans="1:1" x14ac:dyDescent="0.4">
      <c r="A6052" t="str">
        <f>HYPERLINK("\\10.12.11.20\TFO.FAIT.Share\개발자 셋팅\서버 관련\winx64_12201_client\client\stage\Components\oracle.slax.rsf\12.2.0.1.0\1\DataFiles")</f>
        <v>\\10.12.11.20\TFO.FAIT.Share\개발자 셋팅\서버 관련\winx64_12201_client\client\stage\Components\oracle.slax.rsf\12.2.0.1.0\1\DataFiles</v>
      </c>
    </row>
    <row r="6053" spans="1:1" x14ac:dyDescent="0.4">
      <c r="A6053" t="str">
        <f>HYPERLINK("\\10.12.11.20\TFO.FAIT.Share\개발자 셋팅\서버 관련\winx64_12201_client\client\stage\Components\oracle.sqlj\12.2.0.1.0")</f>
        <v>\\10.12.11.20\TFO.FAIT.Share\개발자 셋팅\서버 관련\winx64_12201_client\client\stage\Components\oracle.sqlj\12.2.0.1.0</v>
      </c>
    </row>
    <row r="6054" spans="1:1" x14ac:dyDescent="0.4">
      <c r="A6054" t="str">
        <f>HYPERLINK("\\10.12.11.20\TFO.FAIT.Share\개발자 셋팅\서버 관련\winx64_12201_client\client\stage\Components\oracle.sqlj\12.2.0.1.0\1")</f>
        <v>\\10.12.11.20\TFO.FAIT.Share\개발자 셋팅\서버 관련\winx64_12201_client\client\stage\Components\oracle.sqlj\12.2.0.1.0\1</v>
      </c>
    </row>
    <row r="6055" spans="1:1" x14ac:dyDescent="0.4">
      <c r="A6055" t="str">
        <f>HYPERLINK("\\10.12.11.20\TFO.FAIT.Share\개발자 셋팅\서버 관련\winx64_12201_client\client\stage\Components\oracle.sqlj\12.2.0.1.0\1\DataFiles")</f>
        <v>\\10.12.11.20\TFO.FAIT.Share\개발자 셋팅\서버 관련\winx64_12201_client\client\stage\Components\oracle.sqlj\12.2.0.1.0\1\DataFiles</v>
      </c>
    </row>
    <row r="6056" spans="1:1" x14ac:dyDescent="0.4">
      <c r="A6056" t="str">
        <f>HYPERLINK("\\10.12.11.20\TFO.FAIT.Share\개발자 셋팅\서버 관련\winx64_12201_client\client\stage\Components\oracle.sqlj.sqljruntime\12.2.0.1.0")</f>
        <v>\\10.12.11.20\TFO.FAIT.Share\개발자 셋팅\서버 관련\winx64_12201_client\client\stage\Components\oracle.sqlj.sqljruntime\12.2.0.1.0</v>
      </c>
    </row>
    <row r="6057" spans="1:1" x14ac:dyDescent="0.4">
      <c r="A6057" t="str">
        <f>HYPERLINK("\\10.12.11.20\TFO.FAIT.Share\개발자 셋팅\서버 관련\winx64_12201_client\client\stage\Components\oracle.sqlj.sqljruntime\12.2.0.1.0\1")</f>
        <v>\\10.12.11.20\TFO.FAIT.Share\개발자 셋팅\서버 관련\winx64_12201_client\client\stage\Components\oracle.sqlj.sqljruntime\12.2.0.1.0\1</v>
      </c>
    </row>
    <row r="6058" spans="1:1" x14ac:dyDescent="0.4">
      <c r="A6058" t="str">
        <f>HYPERLINK("\\10.12.11.20\TFO.FAIT.Share\개발자 셋팅\서버 관련\winx64_12201_client\client\stage\Components\oracle.sqlj.sqljruntime\12.2.0.1.0\1\DataFiles")</f>
        <v>\\10.12.11.20\TFO.FAIT.Share\개발자 셋팅\서버 관련\winx64_12201_client\client\stage\Components\oracle.sqlj.sqljruntime\12.2.0.1.0\1\DataFiles</v>
      </c>
    </row>
    <row r="6059" spans="1:1" x14ac:dyDescent="0.4">
      <c r="A6059" t="str">
        <f>HYPERLINK("\\10.12.11.20\TFO.FAIT.Share\개발자 셋팅\서버 관련\winx64_12201_client\client\stage\Components\oracle.sqlplus\12.2.0.1.0")</f>
        <v>\\10.12.11.20\TFO.FAIT.Share\개발자 셋팅\서버 관련\winx64_12201_client\client\stage\Components\oracle.sqlplus\12.2.0.1.0</v>
      </c>
    </row>
    <row r="6060" spans="1:1" x14ac:dyDescent="0.4">
      <c r="A6060" t="str">
        <f>HYPERLINK("\\10.12.11.20\TFO.FAIT.Share\개발자 셋팅\서버 관련\winx64_12201_client\client\stage\Components\oracle.sqlplus\12.2.0.1.0\1")</f>
        <v>\\10.12.11.20\TFO.FAIT.Share\개발자 셋팅\서버 관련\winx64_12201_client\client\stage\Components\oracle.sqlplus\12.2.0.1.0\1</v>
      </c>
    </row>
    <row r="6061" spans="1:1" x14ac:dyDescent="0.4">
      <c r="A6061" t="str">
        <f>HYPERLINK("\\10.12.11.20\TFO.FAIT.Share\개발자 셋팅\서버 관련\winx64_12201_client\client\stage\Components\oracle.sqlplus\12.2.0.1.0\1\DataFiles")</f>
        <v>\\10.12.11.20\TFO.FAIT.Share\개발자 셋팅\서버 관련\winx64_12201_client\client\stage\Components\oracle.sqlplus\12.2.0.1.0\1\DataFiles</v>
      </c>
    </row>
    <row r="6062" spans="1:1" x14ac:dyDescent="0.4">
      <c r="A6062" t="str">
        <f>HYPERLINK("\\10.12.11.20\TFO.FAIT.Share\개발자 셋팅\서버 관련\winx64_12201_client\client\stage\Components\oracle.sqlplus.ic\12.2.0.1.0")</f>
        <v>\\10.12.11.20\TFO.FAIT.Share\개발자 셋팅\서버 관련\winx64_12201_client\client\stage\Components\oracle.sqlplus.ic\12.2.0.1.0</v>
      </c>
    </row>
    <row r="6063" spans="1:1" x14ac:dyDescent="0.4">
      <c r="A6063" t="str">
        <f>HYPERLINK("\\10.12.11.20\TFO.FAIT.Share\개발자 셋팅\서버 관련\winx64_12201_client\client\stage\Components\oracle.sqlplus.ic\12.2.0.1.0\1")</f>
        <v>\\10.12.11.20\TFO.FAIT.Share\개발자 셋팅\서버 관련\winx64_12201_client\client\stage\Components\oracle.sqlplus.ic\12.2.0.1.0\1</v>
      </c>
    </row>
    <row r="6064" spans="1:1" x14ac:dyDescent="0.4">
      <c r="A6064" t="str">
        <f>HYPERLINK("\\10.12.11.20\TFO.FAIT.Share\개발자 셋팅\서버 관련\winx64_12201_client\client\stage\Components\oracle.sqlplus.ic\12.2.0.1.0\1\DataFiles")</f>
        <v>\\10.12.11.20\TFO.FAIT.Share\개발자 셋팅\서버 관련\winx64_12201_client\client\stage\Components\oracle.sqlplus.ic\12.2.0.1.0\1\DataFiles</v>
      </c>
    </row>
    <row r="6065" spans="1:1" x14ac:dyDescent="0.4">
      <c r="A6065" t="str">
        <f>HYPERLINK("\\10.12.11.20\TFO.FAIT.Share\개발자 셋팅\서버 관련\winx64_12201_client\client\stage\Components\oracle.swd.commonlogging\13.3.0.0.0")</f>
        <v>\\10.12.11.20\TFO.FAIT.Share\개발자 셋팅\서버 관련\winx64_12201_client\client\stage\Components\oracle.swd.commonlogging\13.3.0.0.0</v>
      </c>
    </row>
    <row r="6066" spans="1:1" x14ac:dyDescent="0.4">
      <c r="A6066" t="str">
        <f>HYPERLINK("\\10.12.11.20\TFO.FAIT.Share\개발자 셋팅\서버 관련\winx64_12201_client\client\stage\Components\oracle.swd.commonlogging\13.3.0.0.0\1")</f>
        <v>\\10.12.11.20\TFO.FAIT.Share\개발자 셋팅\서버 관련\winx64_12201_client\client\stage\Components\oracle.swd.commonlogging\13.3.0.0.0\1</v>
      </c>
    </row>
    <row r="6067" spans="1:1" x14ac:dyDescent="0.4">
      <c r="A6067" t="str">
        <f>HYPERLINK("\\10.12.11.20\TFO.FAIT.Share\개발자 셋팅\서버 관련\winx64_12201_client\client\stage\Components\oracle.swd.commonlogging\13.3.0.0.0\1\DataFiles")</f>
        <v>\\10.12.11.20\TFO.FAIT.Share\개발자 셋팅\서버 관련\winx64_12201_client\client\stage\Components\oracle.swd.commonlogging\13.3.0.0.0\1\DataFiles</v>
      </c>
    </row>
    <row r="6068" spans="1:1" x14ac:dyDescent="0.4">
      <c r="A6068" t="str">
        <f>HYPERLINK("\\10.12.11.20\TFO.FAIT.Share\개발자 셋팅\서버 관련\winx64_12201_client\client\stage\Components\oracle.swd.opatch\12.2.0.1.6")</f>
        <v>\\10.12.11.20\TFO.FAIT.Share\개발자 셋팅\서버 관련\winx64_12201_client\client\stage\Components\oracle.swd.opatch\12.2.0.1.6</v>
      </c>
    </row>
    <row r="6069" spans="1:1" x14ac:dyDescent="0.4">
      <c r="A6069" t="str">
        <f>HYPERLINK("\\10.12.11.20\TFO.FAIT.Share\개발자 셋팅\서버 관련\winx64_12201_client\client\stage\Components\oracle.swd.opatch\12.2.0.1.6\1")</f>
        <v>\\10.12.11.20\TFO.FAIT.Share\개발자 셋팅\서버 관련\winx64_12201_client\client\stage\Components\oracle.swd.opatch\12.2.0.1.6\1</v>
      </c>
    </row>
    <row r="6070" spans="1:1" x14ac:dyDescent="0.4">
      <c r="A6070" t="str">
        <f>HYPERLINK("\\10.12.11.20\TFO.FAIT.Share\개발자 셋팅\서버 관련\winx64_12201_client\client\stage\Components\oracle.swd.opatch\12.2.0.1.6\1\DataFiles")</f>
        <v>\\10.12.11.20\TFO.FAIT.Share\개발자 셋팅\서버 관련\winx64_12201_client\client\stage\Components\oracle.swd.opatch\12.2.0.1.6\1\DataFiles</v>
      </c>
    </row>
    <row r="6071" spans="1:1" x14ac:dyDescent="0.4">
      <c r="A6071" t="str">
        <f>HYPERLINK("\\10.12.11.20\TFO.FAIT.Share\개발자 셋팅\서버 관련\winx64_12201_client\client\stage\Components\oracle.swd.opatchautodb\12.2.0.1.5")</f>
        <v>\\10.12.11.20\TFO.FAIT.Share\개발자 셋팅\서버 관련\winx64_12201_client\client\stage\Components\oracle.swd.opatchautodb\12.2.0.1.5</v>
      </c>
    </row>
    <row r="6072" spans="1:1" x14ac:dyDescent="0.4">
      <c r="A6072" t="str">
        <f>HYPERLINK("\\10.12.11.20\TFO.FAIT.Share\개발자 셋팅\서버 관련\winx64_12201_client\client\stage\Components\oracle.swd.opatchautodb\12.2.0.1.5\1")</f>
        <v>\\10.12.11.20\TFO.FAIT.Share\개발자 셋팅\서버 관련\winx64_12201_client\client\stage\Components\oracle.swd.opatchautodb\12.2.0.1.5\1</v>
      </c>
    </row>
    <row r="6073" spans="1:1" x14ac:dyDescent="0.4">
      <c r="A6073" t="str">
        <f>HYPERLINK("\\10.12.11.20\TFO.FAIT.Share\개발자 셋팅\서버 관련\winx64_12201_client\client\stage\Components\oracle.swd.opatchautodb\12.2.0.1.5\1\DataFiles")</f>
        <v>\\10.12.11.20\TFO.FAIT.Share\개발자 셋팅\서버 관련\winx64_12201_client\client\stage\Components\oracle.swd.opatchautodb\12.2.0.1.5\1\DataFiles</v>
      </c>
    </row>
    <row r="6074" spans="1:1" x14ac:dyDescent="0.4">
      <c r="A6074" t="str">
        <f>HYPERLINK("\\10.12.11.20\TFO.FAIT.Share\개발자 셋팅\서버 관련\winx64_12201_client\client\stage\Components\oracle.swd.oui\12.2.0.1.4")</f>
        <v>\\10.12.11.20\TFO.FAIT.Share\개발자 셋팅\서버 관련\winx64_12201_client\client\stage\Components\oracle.swd.oui\12.2.0.1.4</v>
      </c>
    </row>
    <row r="6075" spans="1:1" x14ac:dyDescent="0.4">
      <c r="A6075" t="str">
        <f>HYPERLINK("\\10.12.11.20\TFO.FAIT.Share\개발자 셋팅\서버 관련\winx64_12201_client\client\stage\Components\oracle.swd.oui\12.2.0.1.4\1")</f>
        <v>\\10.12.11.20\TFO.FAIT.Share\개발자 셋팅\서버 관련\winx64_12201_client\client\stage\Components\oracle.swd.oui\12.2.0.1.4\1</v>
      </c>
    </row>
    <row r="6076" spans="1:1" x14ac:dyDescent="0.4">
      <c r="A6076" t="str">
        <f>HYPERLINK("\\10.12.11.20\TFO.FAIT.Share\개발자 셋팅\서버 관련\winx64_12201_client\client\stage\Components\oracle.swd.oui\12.2.0.1.4\1\DataFiles")</f>
        <v>\\10.12.11.20\TFO.FAIT.Share\개발자 셋팅\서버 관련\winx64_12201_client\client\stage\Components\oracle.swd.oui\12.2.0.1.4\1\DataFiles</v>
      </c>
    </row>
    <row r="6077" spans="1:1" x14ac:dyDescent="0.4">
      <c r="A6077" t="str">
        <f>HYPERLINK("\\10.12.11.20\TFO.FAIT.Share\개발자 셋팅\서버 관련\winx64_12201_client\client\stage\Components\oracle.swd.oui\12.2.0.1.4\1\DataFiles\Expanded")</f>
        <v>\\10.12.11.20\TFO.FAIT.Share\개발자 셋팅\서버 관련\winx64_12201_client\client\stage\Components\oracle.swd.oui\12.2.0.1.4\1\DataFiles\Expanded</v>
      </c>
    </row>
    <row r="6078" spans="1:1" x14ac:dyDescent="0.4">
      <c r="A6078" t="str">
        <f>HYPERLINK("\\10.12.11.20\TFO.FAIT.Share\개발자 셋팅\서버 관련\winx64_12201_client\client\stage\Components\oracle.swd.oui\12.2.0.1.4\1\DataFiles\Expanded\oui")</f>
        <v>\\10.12.11.20\TFO.FAIT.Share\개발자 셋팅\서버 관련\winx64_12201_client\client\stage\Components\oracle.swd.oui\12.2.0.1.4\1\DataFiles\Expanded\oui</v>
      </c>
    </row>
    <row r="6079" spans="1:1" x14ac:dyDescent="0.4">
      <c r="A6079" t="str">
        <f>HYPERLINK("\\10.12.11.20\TFO.FAIT.Share\개발자 셋팅\서버 관련\winx64_12201_client\client\stage\Components\oracle.swd.oui\12.2.0.1.4\1\DataFiles\Expanded\oui\instImages")</f>
        <v>\\10.12.11.20\TFO.FAIT.Share\개발자 셋팅\서버 관련\winx64_12201_client\client\stage\Components\oracle.swd.oui\12.2.0.1.4\1\DataFiles\Expanded\oui\instImages</v>
      </c>
    </row>
    <row r="6080" spans="1:1" x14ac:dyDescent="0.4">
      <c r="A6080" t="str">
        <f>HYPERLINK("\\10.12.11.20\TFO.FAIT.Share\개발자 셋팅\서버 관련\winx64_12201_client\client\stage\Components\oracle.swd.oui.core\12.2.0.1.4")</f>
        <v>\\10.12.11.20\TFO.FAIT.Share\개발자 셋팅\서버 관련\winx64_12201_client\client\stage\Components\oracle.swd.oui.core\12.2.0.1.4</v>
      </c>
    </row>
    <row r="6081" spans="1:1" x14ac:dyDescent="0.4">
      <c r="A6081" t="str">
        <f>HYPERLINK("\\10.12.11.20\TFO.FAIT.Share\개발자 셋팅\서버 관련\winx64_12201_client\client\stage\Components\oracle.swd.oui.core\12.2.0.1.4\1")</f>
        <v>\\10.12.11.20\TFO.FAIT.Share\개발자 셋팅\서버 관련\winx64_12201_client\client\stage\Components\oracle.swd.oui.core\12.2.0.1.4\1</v>
      </c>
    </row>
    <row r="6082" spans="1:1" x14ac:dyDescent="0.4">
      <c r="A6082" t="str">
        <f>HYPERLINK("\\10.12.11.20\TFO.FAIT.Share\개발자 셋팅\서버 관련\winx64_12201_client\client\stage\Components\oracle.swd.oui.core\12.2.0.1.4\1\DataFiles")</f>
        <v>\\10.12.11.20\TFO.FAIT.Share\개발자 셋팅\서버 관련\winx64_12201_client\client\stage\Components\oracle.swd.oui.core\12.2.0.1.4\1\DataFiles</v>
      </c>
    </row>
    <row r="6083" spans="1:1" x14ac:dyDescent="0.4">
      <c r="A6083" t="str">
        <f>HYPERLINK("\\10.12.11.20\TFO.FAIT.Share\개발자 셋팅\서버 관련\winx64_12201_client\client\stage\Components\oracle.swd.oui.core.min\12.2.0.1.4")</f>
        <v>\\10.12.11.20\TFO.FAIT.Share\개발자 셋팅\서버 관련\winx64_12201_client\client\stage\Components\oracle.swd.oui.core.min\12.2.0.1.4</v>
      </c>
    </row>
    <row r="6084" spans="1:1" x14ac:dyDescent="0.4">
      <c r="A6084" t="str">
        <f>HYPERLINK("\\10.12.11.20\TFO.FAIT.Share\개발자 셋팅\서버 관련\winx64_12201_client\client\stage\Components\oracle.swd.oui.core.min\12.2.0.1.4\1")</f>
        <v>\\10.12.11.20\TFO.FAIT.Share\개발자 셋팅\서버 관련\winx64_12201_client\client\stage\Components\oracle.swd.oui.core.min\12.2.0.1.4\1</v>
      </c>
    </row>
    <row r="6085" spans="1:1" x14ac:dyDescent="0.4">
      <c r="A6085" t="str">
        <f>HYPERLINK("\\10.12.11.20\TFO.FAIT.Share\개발자 셋팅\서버 관련\winx64_12201_client\client\stage\Components\oracle.swd.oui.core.min\12.2.0.1.4\1\DataFiles")</f>
        <v>\\10.12.11.20\TFO.FAIT.Share\개발자 셋팅\서버 관련\winx64_12201_client\client\stage\Components\oracle.swd.oui.core.min\12.2.0.1.4\1\DataFiles</v>
      </c>
    </row>
    <row r="6086" spans="1:1" x14ac:dyDescent="0.4">
      <c r="A6086" t="str">
        <f>HYPERLINK("\\10.12.11.20\TFO.FAIT.Share\개발자 셋팅\서버 관련\winx64_12201_client\client\stage\Components\oracle.sysman.ccr.deconfig\10.3.1.0.0")</f>
        <v>\\10.12.11.20\TFO.FAIT.Share\개발자 셋팅\서버 관련\winx64_12201_client\client\stage\Components\oracle.sysman.ccr.deconfig\10.3.1.0.0</v>
      </c>
    </row>
    <row r="6087" spans="1:1" x14ac:dyDescent="0.4">
      <c r="A6087" t="str">
        <f>HYPERLINK("\\10.12.11.20\TFO.FAIT.Share\개발자 셋팅\서버 관련\winx64_12201_client\client\stage\Components\oracle.sysman.ccr.deconfig\10.3.1.0.0\1")</f>
        <v>\\10.12.11.20\TFO.FAIT.Share\개발자 셋팅\서버 관련\winx64_12201_client\client\stage\Components\oracle.sysman.ccr.deconfig\10.3.1.0.0\1</v>
      </c>
    </row>
    <row r="6088" spans="1:1" x14ac:dyDescent="0.4">
      <c r="A6088" t="str">
        <f>HYPERLINK("\\10.12.11.20\TFO.FAIT.Share\개발자 셋팅\서버 관련\winx64_12201_client\client\stage\Components\oracle.sysman.ccr.deconfig\10.3.1.0.0\1\DataFiles")</f>
        <v>\\10.12.11.20\TFO.FAIT.Share\개발자 셋팅\서버 관련\winx64_12201_client\client\stage\Components\oracle.sysman.ccr.deconfig\10.3.1.0.0\1\DataFiles</v>
      </c>
    </row>
    <row r="6089" spans="1:1" x14ac:dyDescent="0.4">
      <c r="A6089" t="str">
        <f>HYPERLINK("\\10.12.11.20\TFO.FAIT.Share\개발자 셋팅\서버 관련\winx64_12201_client\client\stage\Components\oracle.usm.deconfig\12.2.0.1.0")</f>
        <v>\\10.12.11.20\TFO.FAIT.Share\개발자 셋팅\서버 관련\winx64_12201_client\client\stage\Components\oracle.usm.deconfig\12.2.0.1.0</v>
      </c>
    </row>
    <row r="6090" spans="1:1" x14ac:dyDescent="0.4">
      <c r="A6090" t="str">
        <f>HYPERLINK("\\10.12.11.20\TFO.FAIT.Share\개발자 셋팅\서버 관련\winx64_12201_client\client\stage\Components\oracle.usm.deconfig\12.2.0.1.0\1")</f>
        <v>\\10.12.11.20\TFO.FAIT.Share\개발자 셋팅\서버 관련\winx64_12201_client\client\stage\Components\oracle.usm.deconfig\12.2.0.1.0\1</v>
      </c>
    </row>
    <row r="6091" spans="1:1" x14ac:dyDescent="0.4">
      <c r="A6091" t="str">
        <f>HYPERLINK("\\10.12.11.20\TFO.FAIT.Share\개발자 셋팅\서버 관련\winx64_12201_client\client\stage\Components\oracle.usm.deconfig\12.2.0.1.0\1\DataFiles")</f>
        <v>\\10.12.11.20\TFO.FAIT.Share\개발자 셋팅\서버 관련\winx64_12201_client\client\stage\Components\oracle.usm.deconfig\12.2.0.1.0\1\DataFiles</v>
      </c>
    </row>
    <row r="6092" spans="1:1" x14ac:dyDescent="0.4">
      <c r="A6092" t="str">
        <f>HYPERLINK("\\10.12.11.20\TFO.FAIT.Share\개발자 셋팅\서버 관련\winx64_12201_client\client\stage\Components\oracle.winprod\12.2.0.1.0")</f>
        <v>\\10.12.11.20\TFO.FAIT.Share\개발자 셋팅\서버 관련\winx64_12201_client\client\stage\Components\oracle.winprod\12.2.0.1.0</v>
      </c>
    </row>
    <row r="6093" spans="1:1" x14ac:dyDescent="0.4">
      <c r="A6093" t="str">
        <f>HYPERLINK("\\10.12.11.20\TFO.FAIT.Share\개발자 셋팅\서버 관련\winx64_12201_client\client\stage\Components\oracle.winprod\12.2.0.1.0\1")</f>
        <v>\\10.12.11.20\TFO.FAIT.Share\개발자 셋팅\서버 관련\winx64_12201_client\client\stage\Components\oracle.winprod\12.2.0.1.0\1</v>
      </c>
    </row>
    <row r="6094" spans="1:1" x14ac:dyDescent="0.4">
      <c r="A6094" t="str">
        <f>HYPERLINK("\\10.12.11.20\TFO.FAIT.Share\개발자 셋팅\서버 관련\winx64_12201_client\client\stage\Components\oracle.winprod\12.2.0.1.0\1\DataFiles")</f>
        <v>\\10.12.11.20\TFO.FAIT.Share\개발자 셋팅\서버 관련\winx64_12201_client\client\stage\Components\oracle.winprod\12.2.0.1.0\1\DataFiles</v>
      </c>
    </row>
    <row r="6095" spans="1:1" x14ac:dyDescent="0.4">
      <c r="A6095" t="str">
        <f>HYPERLINK("\\10.12.11.20\TFO.FAIT.Share\개발자 셋팅\서버 관련\winx64_12201_client\client\stage\Components\oracle.wwg.plsql\12.2.0.1.0")</f>
        <v>\\10.12.11.20\TFO.FAIT.Share\개발자 셋팅\서버 관련\winx64_12201_client\client\stage\Components\oracle.wwg.plsql\12.2.0.1.0</v>
      </c>
    </row>
    <row r="6096" spans="1:1" x14ac:dyDescent="0.4">
      <c r="A6096" t="str">
        <f>HYPERLINK("\\10.12.11.20\TFO.FAIT.Share\개발자 셋팅\서버 관련\winx64_12201_client\client\stage\Components\oracle.wwg.plsql\12.2.0.1.0\1")</f>
        <v>\\10.12.11.20\TFO.FAIT.Share\개발자 셋팅\서버 관련\winx64_12201_client\client\stage\Components\oracle.wwg.plsql\12.2.0.1.0\1</v>
      </c>
    </row>
    <row r="6097" spans="1:1" x14ac:dyDescent="0.4">
      <c r="A6097" t="str">
        <f>HYPERLINK("\\10.12.11.20\TFO.FAIT.Share\개발자 셋팅\서버 관련\winx64_12201_client\client\stage\Components\oracle.wwg.plsql\12.2.0.1.0\1\DataFiles")</f>
        <v>\\10.12.11.20\TFO.FAIT.Share\개발자 셋팅\서버 관련\winx64_12201_client\client\stage\Components\oracle.wwg.plsql\12.2.0.1.0\1\DataFiles</v>
      </c>
    </row>
    <row r="6098" spans="1:1" x14ac:dyDescent="0.4">
      <c r="A6098" t="str">
        <f>HYPERLINK("\\10.12.11.20\TFO.FAIT.Share\개발자 셋팅\서버 관련\winx64_12201_client\client\stage\Components\oracle.xdk\12.2.0.1.0")</f>
        <v>\\10.12.11.20\TFO.FAIT.Share\개발자 셋팅\서버 관련\winx64_12201_client\client\stage\Components\oracle.xdk\12.2.0.1.0</v>
      </c>
    </row>
    <row r="6099" spans="1:1" x14ac:dyDescent="0.4">
      <c r="A6099" t="str">
        <f>HYPERLINK("\\10.12.11.20\TFO.FAIT.Share\개발자 셋팅\서버 관련\winx64_12201_client\client\stage\Components\oracle.xdk\12.2.0.1.0\1")</f>
        <v>\\10.12.11.20\TFO.FAIT.Share\개발자 셋팅\서버 관련\winx64_12201_client\client\stage\Components\oracle.xdk\12.2.0.1.0\1</v>
      </c>
    </row>
    <row r="6100" spans="1:1" x14ac:dyDescent="0.4">
      <c r="A6100" t="str">
        <f>HYPERLINK("\\10.12.11.20\TFO.FAIT.Share\개발자 셋팅\서버 관련\winx64_12201_client\client\stage\Components\oracle.xdk\12.2.0.1.0\1\DataFiles")</f>
        <v>\\10.12.11.20\TFO.FAIT.Share\개발자 셋팅\서버 관련\winx64_12201_client\client\stage\Components\oracle.xdk\12.2.0.1.0\1\DataFiles</v>
      </c>
    </row>
    <row r="6101" spans="1:1" x14ac:dyDescent="0.4">
      <c r="A6101" t="str">
        <f>HYPERLINK("\\10.12.11.20\TFO.FAIT.Share\개발자 셋팅\서버 관련\winx64_12201_client\client\stage\Components\oracle.xdk.parser.java\12.2.0.1.0")</f>
        <v>\\10.12.11.20\TFO.FAIT.Share\개발자 셋팅\서버 관련\winx64_12201_client\client\stage\Components\oracle.xdk.parser.java\12.2.0.1.0</v>
      </c>
    </row>
    <row r="6102" spans="1:1" x14ac:dyDescent="0.4">
      <c r="A6102" t="str">
        <f>HYPERLINK("\\10.12.11.20\TFO.FAIT.Share\개발자 셋팅\서버 관련\winx64_12201_client\client\stage\Components\oracle.xdk.parser.java\12.2.0.1.0\1")</f>
        <v>\\10.12.11.20\TFO.FAIT.Share\개발자 셋팅\서버 관련\winx64_12201_client\client\stage\Components\oracle.xdk.parser.java\12.2.0.1.0\1</v>
      </c>
    </row>
    <row r="6103" spans="1:1" x14ac:dyDescent="0.4">
      <c r="A6103" t="str">
        <f>HYPERLINK("\\10.12.11.20\TFO.FAIT.Share\개발자 셋팅\서버 관련\winx64_12201_client\client\stage\Components\oracle.xdk.parser.java\12.2.0.1.0\1\DataFiles")</f>
        <v>\\10.12.11.20\TFO.FAIT.Share\개발자 셋팅\서버 관련\winx64_12201_client\client\stage\Components\oracle.xdk.parser.java\12.2.0.1.0\1\DataFiles</v>
      </c>
    </row>
    <row r="6104" spans="1:1" x14ac:dyDescent="0.4">
      <c r="A6104" t="str">
        <f>HYPERLINK("\\10.12.11.20\TFO.FAIT.Share\개발자 셋팅\서버 관련\winx64_12201_client\client\stage\Components\oracle.xdk.rsf\12.2.0.1.0")</f>
        <v>\\10.12.11.20\TFO.FAIT.Share\개발자 셋팅\서버 관련\winx64_12201_client\client\stage\Components\oracle.xdk.rsf\12.2.0.1.0</v>
      </c>
    </row>
    <row r="6105" spans="1:1" x14ac:dyDescent="0.4">
      <c r="A6105" t="str">
        <f>HYPERLINK("\\10.12.11.20\TFO.FAIT.Share\개발자 셋팅\서버 관련\winx64_12201_client\client\stage\Components\oracle.xdk.rsf\12.2.0.1.0\1")</f>
        <v>\\10.12.11.20\TFO.FAIT.Share\개발자 셋팅\서버 관련\winx64_12201_client\client\stage\Components\oracle.xdk.rsf\12.2.0.1.0\1</v>
      </c>
    </row>
    <row r="6106" spans="1:1" x14ac:dyDescent="0.4">
      <c r="A6106" t="str">
        <f>HYPERLINK("\\10.12.11.20\TFO.FAIT.Share\개발자 셋팅\서버 관련\winx64_12201_client\client\stage\Components\oracle.xdk.rsf\12.2.0.1.0\1\DataFiles")</f>
        <v>\\10.12.11.20\TFO.FAIT.Share\개발자 셋팅\서버 관련\winx64_12201_client\client\stage\Components\oracle.xdk.rsf\12.2.0.1.0\1\DataFiles</v>
      </c>
    </row>
    <row r="6107" spans="1:1" x14ac:dyDescent="0.4">
      <c r="A6107" t="str">
        <f>HYPERLINK("\\10.12.11.20\TFO.FAIT.Share\개발자 셋팅\서버 관련\winx64_12201_client\client\stage\Components\oracle.xdk.xquery\12.2.0.1.0")</f>
        <v>\\10.12.11.20\TFO.FAIT.Share\개발자 셋팅\서버 관련\winx64_12201_client\client\stage\Components\oracle.xdk.xquery\12.2.0.1.0</v>
      </c>
    </row>
    <row r="6108" spans="1:1" x14ac:dyDescent="0.4">
      <c r="A6108" t="str">
        <f>HYPERLINK("\\10.12.11.20\TFO.FAIT.Share\개발자 셋팅\서버 관련\winx64_12201_client\client\stage\Components\oracle.xdk.xquery\12.2.0.1.0\1")</f>
        <v>\\10.12.11.20\TFO.FAIT.Share\개발자 셋팅\서버 관련\winx64_12201_client\client\stage\Components\oracle.xdk.xquery\12.2.0.1.0\1</v>
      </c>
    </row>
    <row r="6109" spans="1:1" x14ac:dyDescent="0.4">
      <c r="A6109" t="str">
        <f>HYPERLINK("\\10.12.11.20\TFO.FAIT.Share\개발자 셋팅\서버 관련\winx64_12201_client\client\stage\Components\oracle.xdk.xquery\12.2.0.1.0\1\DataFiles")</f>
        <v>\\10.12.11.20\TFO.FAIT.Share\개발자 셋팅\서버 관련\winx64_12201_client\client\stage\Components\oracle.xdk.xquery\12.2.0.1.0\1\DataFiles</v>
      </c>
    </row>
    <row r="6110" spans="1:1" x14ac:dyDescent="0.4">
      <c r="A6110" t="str">
        <f>HYPERLINK("\\10.12.11.20\TFO.FAIT.Share\개발자 셋팅\서버 관련\winx64_12201_client\client\stage\cvu\bin")</f>
        <v>\\10.12.11.20\TFO.FAIT.Share\개발자 셋팅\서버 관련\winx64_12201_client\client\stage\cvu\bin</v>
      </c>
    </row>
    <row r="6111" spans="1:1" x14ac:dyDescent="0.4">
      <c r="A6111" t="str">
        <f>HYPERLINK("\\10.12.11.20\TFO.FAIT.Share\개발자 셋팅\서버 관련\winx64_12201_client\client\stage\cvu\cv")</f>
        <v>\\10.12.11.20\TFO.FAIT.Share\개발자 셋팅\서버 관련\winx64_12201_client\client\stage\cvu\cv</v>
      </c>
    </row>
    <row r="6112" spans="1:1" x14ac:dyDescent="0.4">
      <c r="A6112" t="str">
        <f>HYPERLINK("\\10.12.11.20\TFO.FAIT.Share\개발자 셋팅\서버 관련\winx64_12201_client\client\stage\cvu\jlib")</f>
        <v>\\10.12.11.20\TFO.FAIT.Share\개발자 셋팅\서버 관련\winx64_12201_client\client\stage\cvu\jlib</v>
      </c>
    </row>
    <row r="6113" spans="1:1" x14ac:dyDescent="0.4">
      <c r="A6113" t="str">
        <f>HYPERLINK("\\10.12.11.20\TFO.FAIT.Share\개발자 셋팅\서버 관련\winx64_12201_client\client\stage\cvu\cv\admin")</f>
        <v>\\10.12.11.20\TFO.FAIT.Share\개발자 셋팅\서버 관련\winx64_12201_client\client\stage\cvu\cv\admin</v>
      </c>
    </row>
    <row r="6114" spans="1:1" x14ac:dyDescent="0.4">
      <c r="A6114" t="str">
        <f>HYPERLINK("\\10.12.11.20\TFO.FAIT.Share\개발자 셋팅\서버 관련\winx64_12201_client\client\stage\cvu\cv\cvdata")</f>
        <v>\\10.12.11.20\TFO.FAIT.Share\개발자 셋팅\서버 관련\winx64_12201_client\client\stage\cvu\cv\cvdata</v>
      </c>
    </row>
    <row r="6115" spans="1:1" x14ac:dyDescent="0.4">
      <c r="A6115" t="str">
        <f>HYPERLINK("\\10.12.11.20\TFO.FAIT.Share\개발자 셋팅\서버 관련\winx64_12201_client\client\stage\cvu\cv\remenv")</f>
        <v>\\10.12.11.20\TFO.FAIT.Share\개발자 셋팅\서버 관련\winx64_12201_client\client\stage\cvu\cv\remenv</v>
      </c>
    </row>
    <row r="6116" spans="1:1" x14ac:dyDescent="0.4">
      <c r="A6116" t="str">
        <f>HYPERLINK("\\10.12.11.20\TFO.FAIT.Share\개발자 셋팅\서버 관련\winx64_12201_client\client\stage\cvu\cv\cvdata\101")</f>
        <v>\\10.12.11.20\TFO.FAIT.Share\개발자 셋팅\서버 관련\winx64_12201_client\client\stage\cvu\cv\cvdata\101</v>
      </c>
    </row>
    <row r="6117" spans="1:1" x14ac:dyDescent="0.4">
      <c r="A6117" t="str">
        <f>HYPERLINK("\\10.12.11.20\TFO.FAIT.Share\개발자 셋팅\서버 관련\winx64_12201_client\client\stage\cvu\cv\cvdata\102")</f>
        <v>\\10.12.11.20\TFO.FAIT.Share\개발자 셋팅\서버 관련\winx64_12201_client\client\stage\cvu\cv\cvdata\102</v>
      </c>
    </row>
    <row r="6118" spans="1:1" x14ac:dyDescent="0.4">
      <c r="A6118" t="str">
        <f>HYPERLINK("\\10.12.11.20\TFO.FAIT.Share\개발자 셋팅\서버 관련\winx64_12201_client\client\stage\cvu\cv\cvdata\111")</f>
        <v>\\10.12.11.20\TFO.FAIT.Share\개발자 셋팅\서버 관련\winx64_12201_client\client\stage\cvu\cv\cvdata\111</v>
      </c>
    </row>
    <row r="6119" spans="1:1" x14ac:dyDescent="0.4">
      <c r="A6119" t="str">
        <f>HYPERLINK("\\10.12.11.20\TFO.FAIT.Share\개발자 셋팅\서버 관련\winx64_12201_client\client\stage\cvu\cv\cvdata\112")</f>
        <v>\\10.12.11.20\TFO.FAIT.Share\개발자 셋팅\서버 관련\winx64_12201_client\client\stage\cvu\cv\cvdata\112</v>
      </c>
    </row>
    <row r="6120" spans="1:1" x14ac:dyDescent="0.4">
      <c r="A6120" t="str">
        <f>HYPERLINK("\\10.12.11.20\TFO.FAIT.Share\개발자 셋팅\서버 관련\winx64_12201_client\client\stage\cvu\cv\cvdata\121")</f>
        <v>\\10.12.11.20\TFO.FAIT.Share\개발자 셋팅\서버 관련\winx64_12201_client\client\stage\cvu\cv\cvdata\121</v>
      </c>
    </row>
    <row r="6121" spans="1:1" x14ac:dyDescent="0.4">
      <c r="A6121" t="str">
        <f>HYPERLINK("\\10.12.11.20\TFO.FAIT.Share\개발자 셋팅\서버 관련\winx64_12201_client\client\stage\cvu\cv\cvdata\122")</f>
        <v>\\10.12.11.20\TFO.FAIT.Share\개발자 셋팅\서버 관련\winx64_12201_client\client\stage\cvu\cv\cvdata\122</v>
      </c>
    </row>
    <row r="6122" spans="1:1" x14ac:dyDescent="0.4">
      <c r="A6122" t="str">
        <f>HYPERLINK("\\10.12.11.20\TFO.FAIT.Share\개발자 셋팅\서버 관련\winx64_12201_client\client\stage\cvu\cv\remenv\jlib")</f>
        <v>\\10.12.11.20\TFO.FAIT.Share\개발자 셋팅\서버 관련\winx64_12201_client\client\stage\cvu\cv\remenv\jlib</v>
      </c>
    </row>
    <row r="6123" spans="1:1" x14ac:dyDescent="0.4">
      <c r="A6123" t="str">
        <f>HYPERLINK("\\10.12.11.20\TFO.FAIT.Share\개발자 셋팅\서버 관련\winx64_12201_client\client\stage\cvu\cv\remenv\pluggable")</f>
        <v>\\10.12.11.20\TFO.FAIT.Share\개발자 셋팅\서버 관련\winx64_12201_client\client\stage\cvu\cv\remenv\pluggable</v>
      </c>
    </row>
    <row r="6124" spans="1:1" x14ac:dyDescent="0.4">
      <c r="A6124" t="str">
        <f>HYPERLINK("\\10.12.11.20\TFO.FAIT.Share\개발자 셋팅\서버 관련\winx64_12201_client\client\stage\Dialogs\customDialogs")</f>
        <v>\\10.12.11.20\TFO.FAIT.Share\개발자 셋팅\서버 관련\winx64_12201_client\client\stage\Dialogs\customDialogs</v>
      </c>
    </row>
    <row r="6125" spans="1:1" x14ac:dyDescent="0.4">
      <c r="A6125" t="str">
        <f>HYPERLINK("\\10.12.11.20\TFO.FAIT.Share\개발자 셋팅\서버 관련\winx64_12201_client\client\stage\Dialogs\OiDynamicXYSpreadTable")</f>
        <v>\\10.12.11.20\TFO.FAIT.Share\개발자 셋팅\서버 관련\winx64_12201_client\client\stage\Dialogs\OiDynamicXYSpreadTable</v>
      </c>
    </row>
    <row r="6126" spans="1:1" x14ac:dyDescent="0.4">
      <c r="A6126" t="str">
        <f>HYPERLINK("\\10.12.11.20\TFO.FAIT.Share\개발자 셋팅\서버 관련\winx64_12201_client\client\stage\Dialogs\standardDialogs")</f>
        <v>\\10.12.11.20\TFO.FAIT.Share\개발자 셋팅\서버 관련\winx64_12201_client\client\stage\Dialogs\standardDialogs</v>
      </c>
    </row>
    <row r="6127" spans="1:1" x14ac:dyDescent="0.4">
      <c r="A6127" t="str">
        <f>HYPERLINK("\\10.12.11.20\TFO.FAIT.Share\개발자 셋팅\서버 관련\winx64_12201_client\client\stage\Dialogs\TwoRadioStaticDynamicDialogs")</f>
        <v>\\10.12.11.20\TFO.FAIT.Share\개발자 셋팅\서버 관련\winx64_12201_client\client\stage\Dialogs\TwoRadioStaticDynamicDialogs</v>
      </c>
    </row>
    <row r="6128" spans="1:1" x14ac:dyDescent="0.4">
      <c r="A6128" t="str">
        <f>HYPERLINK("\\10.12.11.20\TFO.FAIT.Share\개발자 셋팅\서버 관련\winx64_12201_client\client\stage\Dialogs\customDialogs\10.2.0.1.0")</f>
        <v>\\10.12.11.20\TFO.FAIT.Share\개발자 셋팅\서버 관련\winx64_12201_client\client\stage\Dialogs\customDialogs\10.2.0.1.0</v>
      </c>
    </row>
    <row r="6129" spans="1:1" x14ac:dyDescent="0.4">
      <c r="A6129" t="str">
        <f>HYPERLINK("\\10.12.11.20\TFO.FAIT.Share\개발자 셋팅\서버 관련\winx64_12201_client\client\stage\Dialogs\customDialogs\10.2.0.1.0\1")</f>
        <v>\\10.12.11.20\TFO.FAIT.Share\개발자 셋팅\서버 관련\winx64_12201_client\client\stage\Dialogs\customDialogs\10.2.0.1.0\1</v>
      </c>
    </row>
    <row r="6130" spans="1:1" x14ac:dyDescent="0.4">
      <c r="A6130" t="str">
        <f>HYPERLINK("\\10.12.11.20\TFO.FAIT.Share\개발자 셋팅\서버 관련\winx64_12201_client\client\stage\Dialogs\OiDynamicXYSpreadTable\2.5.0.2.5")</f>
        <v>\\10.12.11.20\TFO.FAIT.Share\개발자 셋팅\서버 관련\winx64_12201_client\client\stage\Dialogs\OiDynamicXYSpreadTable\2.5.0.2.5</v>
      </c>
    </row>
    <row r="6131" spans="1:1" x14ac:dyDescent="0.4">
      <c r="A6131" t="str">
        <f>HYPERLINK("\\10.12.11.20\TFO.FAIT.Share\개발자 셋팅\서버 관련\winx64_12201_client\client\stage\Dialogs\OiDynamicXYSpreadTable\2.5.0.2.5\1")</f>
        <v>\\10.12.11.20\TFO.FAIT.Share\개발자 셋팅\서버 관련\winx64_12201_client\client\stage\Dialogs\OiDynamicXYSpreadTable\2.5.0.2.5\1</v>
      </c>
    </row>
    <row r="6132" spans="1:1" x14ac:dyDescent="0.4">
      <c r="A6132" t="str">
        <f>HYPERLINK("\\10.12.11.20\TFO.FAIT.Share\개발자 셋팅\서버 관련\winx64_12201_client\client\stage\Dialogs\standardDialogs\10.2.0.1.0")</f>
        <v>\\10.12.11.20\TFO.FAIT.Share\개발자 셋팅\서버 관련\winx64_12201_client\client\stage\Dialogs\standardDialogs\10.2.0.1.0</v>
      </c>
    </row>
    <row r="6133" spans="1:1" x14ac:dyDescent="0.4">
      <c r="A6133" t="str">
        <f>HYPERLINK("\\10.12.11.20\TFO.FAIT.Share\개발자 셋팅\서버 관련\winx64_12201_client\client\stage\Dialogs\standardDialogs\10.2.0.1.0\1")</f>
        <v>\\10.12.11.20\TFO.FAIT.Share\개발자 셋팅\서버 관련\winx64_12201_client\client\stage\Dialogs\standardDialogs\10.2.0.1.0\1</v>
      </c>
    </row>
    <row r="6134" spans="1:1" x14ac:dyDescent="0.4">
      <c r="A6134" t="str">
        <f>HYPERLINK("\\10.12.11.20\TFO.FAIT.Share\개발자 셋팅\서버 관련\winx64_12201_client\client\stage\Dialogs\TwoRadioStaticDynamicDialogs\2.5.0.0.27")</f>
        <v>\\10.12.11.20\TFO.FAIT.Share\개발자 셋팅\서버 관련\winx64_12201_client\client\stage\Dialogs\TwoRadioStaticDynamicDialogs\2.5.0.0.27</v>
      </c>
    </row>
    <row r="6135" spans="1:1" x14ac:dyDescent="0.4">
      <c r="A6135" t="str">
        <f>HYPERLINK("\\10.12.11.20\TFO.FAIT.Share\개발자 셋팅\서버 관련\winx64_12201_client\client\stage\Dialogs\TwoRadioStaticDynamicDialogs\2.5.0.0.27\1")</f>
        <v>\\10.12.11.20\TFO.FAIT.Share\개발자 셋팅\서버 관련\winx64_12201_client\client\stage\Dialogs\TwoRadioStaticDynamicDialogs\2.5.0.0.27\1</v>
      </c>
    </row>
    <row r="6136" spans="1:1" x14ac:dyDescent="0.4">
      <c r="A6136" t="str">
        <f>HYPERLINK("\\10.12.11.20\TFO.FAIT.Share\개발자 셋팅\서버 관련\winx64_12201_client\client\stage\ext\bin")</f>
        <v>\\10.12.11.20\TFO.FAIT.Share\개발자 셋팅\서버 관련\winx64_12201_client\client\stage\ext\bin</v>
      </c>
    </row>
    <row r="6137" spans="1:1" x14ac:dyDescent="0.4">
      <c r="A6137" t="str">
        <f>HYPERLINK("\\10.12.11.20\TFO.FAIT.Share\개발자 셋팅\서버 관련\winx64_12201_client\client\stage\ext\jlib")</f>
        <v>\\10.12.11.20\TFO.FAIT.Share\개발자 셋팅\서버 관련\winx64_12201_client\client\stage\ext\jlib</v>
      </c>
    </row>
    <row r="6138" spans="1:1" x14ac:dyDescent="0.4">
      <c r="A6138" t="str">
        <f>HYPERLINK("\\10.12.11.20\TFO.FAIT.Share\개발자 셋팅\서버 관련\winx64_12201_client\client\stage\Queries\areasQueries")</f>
        <v>\\10.12.11.20\TFO.FAIT.Share\개발자 셋팅\서버 관련\winx64_12201_client\client\stage\Queries\areasQueries</v>
      </c>
    </row>
    <row r="6139" spans="1:1" x14ac:dyDescent="0.4">
      <c r="A6139" t="str">
        <f>HYPERLINK("\\10.12.11.20\TFO.FAIT.Share\개발자 셋팅\서버 관련\winx64_12201_client\client\stage\Queries\ASMQueries")</f>
        <v>\\10.12.11.20\TFO.FAIT.Share\개발자 셋팅\서버 관련\winx64_12201_client\client\stage\Queries\ASMQueries</v>
      </c>
    </row>
    <row r="6140" spans="1:1" x14ac:dyDescent="0.4">
      <c r="A6140" t="str">
        <f>HYPERLINK("\\10.12.11.20\TFO.FAIT.Share\개발자 셋팅\서버 관련\winx64_12201_client\client\stage\Queries\ccrQueries")</f>
        <v>\\10.12.11.20\TFO.FAIT.Share\개발자 셋팅\서버 관련\winx64_12201_client\client\stage\Queries\ccrQueries</v>
      </c>
    </row>
    <row r="6141" spans="1:1" x14ac:dyDescent="0.4">
      <c r="A6141" t="str">
        <f>HYPERLINK("\\10.12.11.20\TFO.FAIT.Share\개발자 셋팅\서버 관련\winx64_12201_client\client\stage\Queries\cfsprereqQueries")</f>
        <v>\\10.12.11.20\TFO.FAIT.Share\개발자 셋팅\서버 관련\winx64_12201_client\client\stage\Queries\cfsprereqQueries</v>
      </c>
    </row>
    <row r="6142" spans="1:1" x14ac:dyDescent="0.4">
      <c r="A6142" t="str">
        <f>HYPERLINK("\\10.12.11.20\TFO.FAIT.Share\개발자 셋팅\서버 관련\winx64_12201_client\client\stage\Queries\ClusterPreinstQueries")</f>
        <v>\\10.12.11.20\TFO.FAIT.Share\개발자 셋팅\서버 관련\winx64_12201_client\client\stage\Queries\ClusterPreinstQueries</v>
      </c>
    </row>
    <row r="6143" spans="1:1" x14ac:dyDescent="0.4">
      <c r="A6143" t="str">
        <f>HYPERLINK("\\10.12.11.20\TFO.FAIT.Share\개발자 셋팅\서버 관련\winx64_12201_client\client\stage\Queries\ClusterQueries")</f>
        <v>\\10.12.11.20\TFO.FAIT.Share\개발자 셋팅\서버 관련\winx64_12201_client\client\stage\Queries\ClusterQueries</v>
      </c>
    </row>
    <row r="6144" spans="1:1" x14ac:dyDescent="0.4">
      <c r="A6144" t="str">
        <f>HYPERLINK("\\10.12.11.20\TFO.FAIT.Share\개발자 셋팅\서버 관련\winx64_12201_client\client\stage\Queries\clusterQueriesEx")</f>
        <v>\\10.12.11.20\TFO.FAIT.Share\개발자 셋팅\서버 관련\winx64_12201_client\client\stage\Queries\clusterQueriesEx</v>
      </c>
    </row>
    <row r="6145" spans="1:1" x14ac:dyDescent="0.4">
      <c r="A6145" t="str">
        <f>HYPERLINK("\\10.12.11.20\TFO.FAIT.Share\개발자 셋팅\서버 관련\winx64_12201_client\client\stage\Queries\dbQueries")</f>
        <v>\\10.12.11.20\TFO.FAIT.Share\개발자 셋팅\서버 관련\winx64_12201_client\client\stage\Queries\dbQueries</v>
      </c>
    </row>
    <row r="6146" spans="1:1" x14ac:dyDescent="0.4">
      <c r="A6146" t="str">
        <f>HYPERLINK("\\10.12.11.20\TFO.FAIT.Share\개발자 셋팅\서버 관련\winx64_12201_client\client\stage\Queries\DLLQueries")</f>
        <v>\\10.12.11.20\TFO.FAIT.Share\개발자 셋팅\서버 관련\winx64_12201_client\client\stage\Queries\DLLQueries</v>
      </c>
    </row>
    <row r="6147" spans="1:1" x14ac:dyDescent="0.4">
      <c r="A6147" t="str">
        <f>HYPERLINK("\\10.12.11.20\TFO.FAIT.Share\개발자 셋팅\서버 관련\winx64_12201_client\client\stage\Queries\fileQueries")</f>
        <v>\\10.12.11.20\TFO.FAIT.Share\개발자 셋팅\서버 관련\winx64_12201_client\client\stage\Queries\fileQueries</v>
      </c>
    </row>
    <row r="6148" spans="1:1" x14ac:dyDescent="0.4">
      <c r="A6148" t="str">
        <f>HYPERLINK("\\10.12.11.20\TFO.FAIT.Share\개발자 셋팅\서버 관련\winx64_12201_client\client\stage\Queries\generalPortQueries")</f>
        <v>\\10.12.11.20\TFO.FAIT.Share\개발자 셋팅\서버 관련\winx64_12201_client\client\stage\Queries\generalPortQueries</v>
      </c>
    </row>
    <row r="6149" spans="1:1" x14ac:dyDescent="0.4">
      <c r="A6149" t="str">
        <f>HYPERLINK("\\10.12.11.20\TFO.FAIT.Share\개발자 셋팅\서버 관련\winx64_12201_client\client\stage\Queries\generalQueries")</f>
        <v>\\10.12.11.20\TFO.FAIT.Share\개발자 셋팅\서버 관련\winx64_12201_client\client\stage\Queries\generalQueries</v>
      </c>
    </row>
    <row r="6150" spans="1:1" x14ac:dyDescent="0.4">
      <c r="A6150" t="str">
        <f>HYPERLINK("\\10.12.11.20\TFO.FAIT.Share\개발자 셋팅\서버 관련\winx64_12201_client\client\stage\Queries\globalVarQueries")</f>
        <v>\\10.12.11.20\TFO.FAIT.Share\개발자 셋팅\서버 관련\winx64_12201_client\client\stage\Queries\globalVarQueries</v>
      </c>
    </row>
    <row r="6151" spans="1:1" x14ac:dyDescent="0.4">
      <c r="A6151" t="str">
        <f>HYPERLINK("\\10.12.11.20\TFO.FAIT.Share\개발자 셋팅\서버 관련\winx64_12201_client\client\stage\Queries\HealthCheckQueries")</f>
        <v>\\10.12.11.20\TFO.FAIT.Share\개발자 셋팅\서버 관련\winx64_12201_client\client\stage\Queries\HealthCheckQueries</v>
      </c>
    </row>
    <row r="6152" spans="1:1" x14ac:dyDescent="0.4">
      <c r="A6152" t="str">
        <f>HYPERLINK("\\10.12.11.20\TFO.FAIT.Share\개발자 셋팅\서버 관련\winx64_12201_client\client\stage\Queries\MemorySizeQuery")</f>
        <v>\\10.12.11.20\TFO.FAIT.Share\개발자 셋팅\서버 관련\winx64_12201_client\client\stage\Queries\MemorySizeQuery</v>
      </c>
    </row>
    <row r="6153" spans="1:1" x14ac:dyDescent="0.4">
      <c r="A6153" t="str">
        <f>HYPERLINK("\\10.12.11.20\TFO.FAIT.Share\개발자 셋팅\서버 관련\winx64_12201_client\client\stage\Queries\netQueries")</f>
        <v>\\10.12.11.20\TFO.FAIT.Share\개발자 셋팅\서버 관련\winx64_12201_client\client\stage\Queries\netQueries</v>
      </c>
    </row>
    <row r="6154" spans="1:1" x14ac:dyDescent="0.4">
      <c r="A6154" t="str">
        <f>HYPERLINK("\\10.12.11.20\TFO.FAIT.Share\개발자 셋팅\서버 관련\winx64_12201_client\client\stage\Queries\NLSQueries")</f>
        <v>\\10.12.11.20\TFO.FAIT.Share\개발자 셋팅\서버 관련\winx64_12201_client\client\stage\Queries\NLSQueries</v>
      </c>
    </row>
    <row r="6155" spans="1:1" x14ac:dyDescent="0.4">
      <c r="A6155" t="str">
        <f>HYPERLINK("\\10.12.11.20\TFO.FAIT.Share\개발자 셋팅\서버 관련\winx64_12201_client\client\stage\Queries\NtServicesQueries")</f>
        <v>\\10.12.11.20\TFO.FAIT.Share\개발자 셋팅\서버 관련\winx64_12201_client\client\stage\Queries\NtServicesQueries</v>
      </c>
    </row>
    <row r="6156" spans="1:1" x14ac:dyDescent="0.4">
      <c r="A6156" t="str">
        <f>HYPERLINK("\\10.12.11.20\TFO.FAIT.Share\개발자 셋팅\서버 관련\winx64_12201_client\client\stage\Queries\OCAQueries")</f>
        <v>\\10.12.11.20\TFO.FAIT.Share\개발자 셋팅\서버 관련\winx64_12201_client\client\stage\Queries\OCAQueries</v>
      </c>
    </row>
    <row r="6157" spans="1:1" x14ac:dyDescent="0.4">
      <c r="A6157" t="str">
        <f>HYPERLINK("\\10.12.11.20\TFO.FAIT.Share\개발자 셋팅\서버 관련\winx64_12201_client\client\stage\Queries\OraBase_Queries")</f>
        <v>\\10.12.11.20\TFO.FAIT.Share\개발자 셋팅\서버 관련\winx64_12201_client\client\stage\Queries\OraBase_Queries</v>
      </c>
    </row>
    <row r="6158" spans="1:1" x14ac:dyDescent="0.4">
      <c r="A6158" t="str">
        <f>HYPERLINK("\\10.12.11.20\TFO.FAIT.Share\개발자 셋팅\서버 관련\winx64_12201_client\client\stage\Queries\PrerequisiteQueries")</f>
        <v>\\10.12.11.20\TFO.FAIT.Share\개발자 셋팅\서버 관련\winx64_12201_client\client\stage\Queries\PrerequisiteQueries</v>
      </c>
    </row>
    <row r="6159" spans="1:1" x14ac:dyDescent="0.4">
      <c r="A6159" t="str">
        <f>HYPERLINK("\\10.12.11.20\TFO.FAIT.Share\개발자 셋팅\서버 관련\winx64_12201_client\client\stage\Queries\Protocol_Queries")</f>
        <v>\\10.12.11.20\TFO.FAIT.Share\개발자 셋팅\서버 관련\winx64_12201_client\client\stage\Queries\Protocol_Queries</v>
      </c>
    </row>
    <row r="6160" spans="1:1" x14ac:dyDescent="0.4">
      <c r="A6160" t="str">
        <f>HYPERLINK("\\10.12.11.20\TFO.FAIT.Share\개발자 셋팅\서버 관련\winx64_12201_client\client\stage\Queries\RepositoryQueries")</f>
        <v>\\10.12.11.20\TFO.FAIT.Share\개발자 셋팅\서버 관련\winx64_12201_client\client\stage\Queries\RepositoryQueries</v>
      </c>
    </row>
    <row r="6161" spans="1:1" x14ac:dyDescent="0.4">
      <c r="A6161" t="str">
        <f>HYPERLINK("\\10.12.11.20\TFO.FAIT.Share\개발자 셋팅\서버 관련\winx64_12201_client\client\stage\Queries\rgsQueries")</f>
        <v>\\10.12.11.20\TFO.FAIT.Share\개발자 셋팅\서버 관련\winx64_12201_client\client\stage\Queries\rgsQueries</v>
      </c>
    </row>
    <row r="6162" spans="1:1" x14ac:dyDescent="0.4">
      <c r="A6162" t="str">
        <f>HYPERLINK("\\10.12.11.20\TFO.FAIT.Share\개발자 셋팅\서버 관련\winx64_12201_client\client\stage\Queries\RunningProcessQuery")</f>
        <v>\\10.12.11.20\TFO.FAIT.Share\개발자 셋팅\서버 관련\winx64_12201_client\client\stage\Queries\RunningProcessQuery</v>
      </c>
    </row>
    <row r="6163" spans="1:1" x14ac:dyDescent="0.4">
      <c r="A6163" t="str">
        <f>HYPERLINK("\\10.12.11.20\TFO.FAIT.Share\개발자 셋팅\서버 관련\winx64_12201_client\client\stage\Queries\SIDQueries")</f>
        <v>\\10.12.11.20\TFO.FAIT.Share\개발자 셋팅\서버 관련\winx64_12201_client\client\stage\Queries\SIDQueries</v>
      </c>
    </row>
    <row r="6164" spans="1:1" x14ac:dyDescent="0.4">
      <c r="A6164" t="str">
        <f>HYPERLINK("\\10.12.11.20\TFO.FAIT.Share\개발자 셋팅\서버 관련\winx64_12201_client\client\stage\Queries\SpawnQueries")</f>
        <v>\\10.12.11.20\TFO.FAIT.Share\개발자 셋팅\서버 관련\winx64_12201_client\client\stage\Queries\SpawnQueries</v>
      </c>
    </row>
    <row r="6165" spans="1:1" x14ac:dyDescent="0.4">
      <c r="A6165" t="str">
        <f>HYPERLINK("\\10.12.11.20\TFO.FAIT.Share\개발자 셋팅\서버 관련\winx64_12201_client\client\stage\Queries\textFileQueries")</f>
        <v>\\10.12.11.20\TFO.FAIT.Share\개발자 셋팅\서버 관련\winx64_12201_client\client\stage\Queries\textFileQueries</v>
      </c>
    </row>
    <row r="6166" spans="1:1" x14ac:dyDescent="0.4">
      <c r="A6166" t="str">
        <f>HYPERLINK("\\10.12.11.20\TFO.FAIT.Share\개발자 셋팅\서버 관련\winx64_12201_client\client\stage\Queries\unixQueries")</f>
        <v>\\10.12.11.20\TFO.FAIT.Share\개발자 셋팅\서버 관련\winx64_12201_client\client\stage\Queries\unixQueries</v>
      </c>
    </row>
    <row r="6167" spans="1:1" x14ac:dyDescent="0.4">
      <c r="A6167" t="str">
        <f>HYPERLINK("\\10.12.11.20\TFO.FAIT.Share\개발자 셋팅\서버 관련\winx64_12201_client\client\stage\Queries\UtilQueries")</f>
        <v>\\10.12.11.20\TFO.FAIT.Share\개발자 셋팅\서버 관련\winx64_12201_client\client\stage\Queries\UtilQueries</v>
      </c>
    </row>
    <row r="6168" spans="1:1" x14ac:dyDescent="0.4">
      <c r="A6168" t="str">
        <f>HYPERLINK("\\10.12.11.20\TFO.FAIT.Share\개발자 셋팅\서버 관련\winx64_12201_client\client\stage\Queries\w32RegQueries")</f>
        <v>\\10.12.11.20\TFO.FAIT.Share\개발자 셋팅\서버 관련\winx64_12201_client\client\stage\Queries\w32RegQueries</v>
      </c>
    </row>
    <row r="6169" spans="1:1" x14ac:dyDescent="0.4">
      <c r="A6169" t="str">
        <f>HYPERLINK("\\10.12.11.20\TFO.FAIT.Share\개발자 셋팅\서버 관련\winx64_12201_client\client\stage\Queries\WindowsGeneralQueries")</f>
        <v>\\10.12.11.20\TFO.FAIT.Share\개발자 셋팅\서버 관련\winx64_12201_client\client\stage\Queries\WindowsGeneralQueries</v>
      </c>
    </row>
    <row r="6170" spans="1:1" x14ac:dyDescent="0.4">
      <c r="A6170" t="str">
        <f>HYPERLINK("\\10.12.11.20\TFO.FAIT.Share\개발자 셋팅\서버 관련\winx64_12201_client\client\stage\Queries\WinSetAclQuery")</f>
        <v>\\10.12.11.20\TFO.FAIT.Share\개발자 셋팅\서버 관련\winx64_12201_client\client\stage\Queries\WinSetAclQuery</v>
      </c>
    </row>
    <row r="6171" spans="1:1" x14ac:dyDescent="0.4">
      <c r="A6171" t="str">
        <f>HYPERLINK("\\10.12.11.20\TFO.FAIT.Share\개발자 셋팅\서버 관련\winx64_12201_client\client\stage\Queries\XMLFileQueries")</f>
        <v>\\10.12.11.20\TFO.FAIT.Share\개발자 셋팅\서버 관련\winx64_12201_client\client\stage\Queries\XMLFileQueries</v>
      </c>
    </row>
    <row r="6172" spans="1:1" x14ac:dyDescent="0.4">
      <c r="A6172" t="str">
        <f>HYPERLINK("\\10.12.11.20\TFO.FAIT.Share\개발자 셋팅\서버 관련\winx64_12201_client\client\stage\Queries\areasQueries\10.2.0.1.0")</f>
        <v>\\10.12.11.20\TFO.FAIT.Share\개발자 셋팅\서버 관련\winx64_12201_client\client\stage\Queries\areasQueries\10.2.0.1.0</v>
      </c>
    </row>
    <row r="6173" spans="1:1" x14ac:dyDescent="0.4">
      <c r="A6173" t="str">
        <f>HYPERLINK("\\10.12.11.20\TFO.FAIT.Share\개발자 셋팅\서버 관련\winx64_12201_client\client\stage\Queries\areasQueries\10.2.0.1.0\1")</f>
        <v>\\10.12.11.20\TFO.FAIT.Share\개발자 셋팅\서버 관련\winx64_12201_client\client\stage\Queries\areasQueries\10.2.0.1.0\1</v>
      </c>
    </row>
    <row r="6174" spans="1:1" x14ac:dyDescent="0.4">
      <c r="A6174" t="str">
        <f>HYPERLINK("\\10.12.11.20\TFO.FAIT.Share\개발자 셋팅\서버 관련\winx64_12201_client\client\stage\Queries\ASMQueries\12.2.0.1.0")</f>
        <v>\\10.12.11.20\TFO.FAIT.Share\개발자 셋팅\서버 관련\winx64_12201_client\client\stage\Queries\ASMQueries\12.2.0.1.0</v>
      </c>
    </row>
    <row r="6175" spans="1:1" x14ac:dyDescent="0.4">
      <c r="A6175" t="str">
        <f>HYPERLINK("\\10.12.11.20\TFO.FAIT.Share\개발자 셋팅\서버 관련\winx64_12201_client\client\stage\Queries\ASMQueries\12.2.0.1.0\1")</f>
        <v>\\10.12.11.20\TFO.FAIT.Share\개발자 셋팅\서버 관련\winx64_12201_client\client\stage\Queries\ASMQueries\12.2.0.1.0\1</v>
      </c>
    </row>
    <row r="6176" spans="1:1" x14ac:dyDescent="0.4">
      <c r="A6176" t="str">
        <f>HYPERLINK("\\10.12.11.20\TFO.FAIT.Share\개발자 셋팅\서버 관련\winx64_12201_client\client\stage\Queries\ccrQueries\10.3.0.1.0")</f>
        <v>\\10.12.11.20\TFO.FAIT.Share\개발자 셋팅\서버 관련\winx64_12201_client\client\stage\Queries\ccrQueries\10.3.0.1.0</v>
      </c>
    </row>
    <row r="6177" spans="1:1" x14ac:dyDescent="0.4">
      <c r="A6177" t="str">
        <f>HYPERLINK("\\10.12.11.20\TFO.FAIT.Share\개발자 셋팅\서버 관련\winx64_12201_client\client\stage\Queries\ccrQueries\10.3.0.1.0\1")</f>
        <v>\\10.12.11.20\TFO.FAIT.Share\개발자 셋팅\서버 관련\winx64_12201_client\client\stage\Queries\ccrQueries\10.3.0.1.0\1</v>
      </c>
    </row>
    <row r="6178" spans="1:1" x14ac:dyDescent="0.4">
      <c r="A6178" t="str">
        <f>HYPERLINK("\\10.12.11.20\TFO.FAIT.Share\개발자 셋팅\서버 관련\winx64_12201_client\client\stage\Queries\cfsprereqQueries\10.2.0.2.0")</f>
        <v>\\10.12.11.20\TFO.FAIT.Share\개발자 셋팅\서버 관련\winx64_12201_client\client\stage\Queries\cfsprereqQueries\10.2.0.2.0</v>
      </c>
    </row>
    <row r="6179" spans="1:1" x14ac:dyDescent="0.4">
      <c r="A6179" t="str">
        <f>HYPERLINK("\\10.12.11.20\TFO.FAIT.Share\개발자 셋팅\서버 관련\winx64_12201_client\client\stage\Queries\cfsprereqQueries\10.2.0.2.0\1")</f>
        <v>\\10.12.11.20\TFO.FAIT.Share\개발자 셋팅\서버 관련\winx64_12201_client\client\stage\Queries\cfsprereqQueries\10.2.0.2.0\1</v>
      </c>
    </row>
    <row r="6180" spans="1:1" x14ac:dyDescent="0.4">
      <c r="A6180" t="str">
        <f>HYPERLINK("\\10.12.11.20\TFO.FAIT.Share\개발자 셋팅\서버 관련\winx64_12201_client\client\stage\Queries\ClusterPreinstQueries\1.2.1")</f>
        <v>\\10.12.11.20\TFO.FAIT.Share\개발자 셋팅\서버 관련\winx64_12201_client\client\stage\Queries\ClusterPreinstQueries\1.2.1</v>
      </c>
    </row>
    <row r="6181" spans="1:1" x14ac:dyDescent="0.4">
      <c r="A6181" t="str">
        <f>HYPERLINK("\\10.12.11.20\TFO.FAIT.Share\개발자 셋팅\서버 관련\winx64_12201_client\client\stage\Queries\ClusterPreinstQueries\1.2.1\1")</f>
        <v>\\10.12.11.20\TFO.FAIT.Share\개발자 셋팅\서버 관련\winx64_12201_client\client\stage\Queries\ClusterPreinstQueries\1.2.1\1</v>
      </c>
    </row>
    <row r="6182" spans="1:1" x14ac:dyDescent="0.4">
      <c r="A6182" t="str">
        <f>HYPERLINK("\\10.12.11.20\TFO.FAIT.Share\개발자 셋팅\서버 관련\winx64_12201_client\client\stage\Queries\ClusterQueries\12.2.0.1.0")</f>
        <v>\\10.12.11.20\TFO.FAIT.Share\개발자 셋팅\서버 관련\winx64_12201_client\client\stage\Queries\ClusterQueries\12.2.0.1.0</v>
      </c>
    </row>
    <row r="6183" spans="1:1" x14ac:dyDescent="0.4">
      <c r="A6183" t="str">
        <f>HYPERLINK("\\10.12.11.20\TFO.FAIT.Share\개발자 셋팅\서버 관련\winx64_12201_client\client\stage\Queries\ClusterQueries\12.2.0.1.0\1")</f>
        <v>\\10.12.11.20\TFO.FAIT.Share\개발자 셋팅\서버 관련\winx64_12201_client\client\stage\Queries\ClusterQueries\12.2.0.1.0\1</v>
      </c>
    </row>
    <row r="6184" spans="1:1" x14ac:dyDescent="0.4">
      <c r="A6184" t="str">
        <f>HYPERLINK("\\10.12.11.20\TFO.FAIT.Share\개발자 셋팅\서버 관련\winx64_12201_client\client\stage\Queries\clusterQueriesEx\10.2.0.1.0")</f>
        <v>\\10.12.11.20\TFO.FAIT.Share\개발자 셋팅\서버 관련\winx64_12201_client\client\stage\Queries\clusterQueriesEx\10.2.0.1.0</v>
      </c>
    </row>
    <row r="6185" spans="1:1" x14ac:dyDescent="0.4">
      <c r="A6185" t="str">
        <f>HYPERLINK("\\10.12.11.20\TFO.FAIT.Share\개발자 셋팅\서버 관련\winx64_12201_client\client\stage\Queries\clusterQueriesEx\10.2.0.1.0\1")</f>
        <v>\\10.12.11.20\TFO.FAIT.Share\개발자 셋팅\서버 관련\winx64_12201_client\client\stage\Queries\clusterQueriesEx\10.2.0.1.0\1</v>
      </c>
    </row>
    <row r="6186" spans="1:1" x14ac:dyDescent="0.4">
      <c r="A6186" t="str">
        <f>HYPERLINK("\\10.12.11.20\TFO.FAIT.Share\개발자 셋팅\서버 관련\winx64_12201_client\client\stage\Queries\dbQueries\10.1.0.2.0")</f>
        <v>\\10.12.11.20\TFO.FAIT.Share\개발자 셋팅\서버 관련\winx64_12201_client\client\stage\Queries\dbQueries\10.1.0.2.0</v>
      </c>
    </row>
    <row r="6187" spans="1:1" x14ac:dyDescent="0.4">
      <c r="A6187" t="str">
        <f>HYPERLINK("\\10.12.11.20\TFO.FAIT.Share\개발자 셋팅\서버 관련\winx64_12201_client\client\stage\Queries\dbQueries\10.1.0.2.0\1")</f>
        <v>\\10.12.11.20\TFO.FAIT.Share\개발자 셋팅\서버 관련\winx64_12201_client\client\stage\Queries\dbQueries\10.1.0.2.0\1</v>
      </c>
    </row>
    <row r="6188" spans="1:1" x14ac:dyDescent="0.4">
      <c r="A6188" t="str">
        <f>HYPERLINK("\\10.12.11.20\TFO.FAIT.Share\개발자 셋팅\서버 관련\winx64_12201_client\client\stage\Queries\DLLQueries\1.1")</f>
        <v>\\10.12.11.20\TFO.FAIT.Share\개발자 셋팅\서버 관련\winx64_12201_client\client\stage\Queries\DLLQueries\1.1</v>
      </c>
    </row>
    <row r="6189" spans="1:1" x14ac:dyDescent="0.4">
      <c r="A6189" t="str">
        <f>HYPERLINK("\\10.12.11.20\TFO.FAIT.Share\개발자 셋팅\서버 관련\winx64_12201_client\client\stage\Queries\DLLQueries\1.1\1")</f>
        <v>\\10.12.11.20\TFO.FAIT.Share\개발자 셋팅\서버 관련\winx64_12201_client\client\stage\Queries\DLLQueries\1.1\1</v>
      </c>
    </row>
    <row r="6190" spans="1:1" x14ac:dyDescent="0.4">
      <c r="A6190" t="str">
        <f>HYPERLINK("\\10.12.11.20\TFO.FAIT.Share\개발자 셋팅\서버 관련\winx64_12201_client\client\stage\Queries\fileQueries\10.1.0.3.0")</f>
        <v>\\10.12.11.20\TFO.FAIT.Share\개발자 셋팅\서버 관련\winx64_12201_client\client\stage\Queries\fileQueries\10.1.0.3.0</v>
      </c>
    </row>
    <row r="6191" spans="1:1" x14ac:dyDescent="0.4">
      <c r="A6191" t="str">
        <f>HYPERLINK("\\10.12.11.20\TFO.FAIT.Share\개발자 셋팅\서버 관련\winx64_12201_client\client\stage\Queries\fileQueries\10.1.0.3.0\1")</f>
        <v>\\10.12.11.20\TFO.FAIT.Share\개발자 셋팅\서버 관련\winx64_12201_client\client\stage\Queries\fileQueries\10.1.0.3.0\1</v>
      </c>
    </row>
    <row r="6192" spans="1:1" x14ac:dyDescent="0.4">
      <c r="A6192" t="str">
        <f>HYPERLINK("\\10.12.11.20\TFO.FAIT.Share\개발자 셋팅\서버 관련\winx64_12201_client\client\stage\Queries\generalPortQueries\2.1.0.19.8")</f>
        <v>\\10.12.11.20\TFO.FAIT.Share\개발자 셋팅\서버 관련\winx64_12201_client\client\stage\Queries\generalPortQueries\2.1.0.19.8</v>
      </c>
    </row>
    <row r="6193" spans="1:1" x14ac:dyDescent="0.4">
      <c r="A6193" t="str">
        <f>HYPERLINK("\\10.12.11.20\TFO.FAIT.Share\개발자 셋팅\서버 관련\winx64_12201_client\client\stage\Queries\generalPortQueries\2.1.0.19.8\1")</f>
        <v>\\10.12.11.20\TFO.FAIT.Share\개발자 셋팅\서버 관련\winx64_12201_client\client\stage\Queries\generalPortQueries\2.1.0.19.8\1</v>
      </c>
    </row>
    <row r="6194" spans="1:1" x14ac:dyDescent="0.4">
      <c r="A6194" t="str">
        <f>HYPERLINK("\\10.12.11.20\TFO.FAIT.Share\개발자 셋팅\서버 관련\winx64_12201_client\client\stage\Queries\generalQueries\10.2.0.2.1")</f>
        <v>\\10.12.11.20\TFO.FAIT.Share\개발자 셋팅\서버 관련\winx64_12201_client\client\stage\Queries\generalQueries\10.2.0.2.1</v>
      </c>
    </row>
    <row r="6195" spans="1:1" x14ac:dyDescent="0.4">
      <c r="A6195" t="str">
        <f>HYPERLINK("\\10.12.11.20\TFO.FAIT.Share\개발자 셋팅\서버 관련\winx64_12201_client\client\stage\Queries\generalQueries\10.2.0.2.1\1")</f>
        <v>\\10.12.11.20\TFO.FAIT.Share\개발자 셋팅\서버 관련\winx64_12201_client\client\stage\Queries\generalQueries\10.2.0.2.1\1</v>
      </c>
    </row>
    <row r="6196" spans="1:1" x14ac:dyDescent="0.4">
      <c r="A6196" t="str">
        <f>HYPERLINK("\\10.12.11.20\TFO.FAIT.Share\개발자 셋팅\서버 관련\winx64_12201_client\client\stage\Queries\globalVarQueries\12.2.0.1.0")</f>
        <v>\\10.12.11.20\TFO.FAIT.Share\개발자 셋팅\서버 관련\winx64_12201_client\client\stage\Queries\globalVarQueries\12.2.0.1.0</v>
      </c>
    </row>
    <row r="6197" spans="1:1" x14ac:dyDescent="0.4">
      <c r="A6197" t="str">
        <f>HYPERLINK("\\10.12.11.20\TFO.FAIT.Share\개발자 셋팅\서버 관련\winx64_12201_client\client\stage\Queries\globalVarQueries\12.2.0.1.0\1")</f>
        <v>\\10.12.11.20\TFO.FAIT.Share\개발자 셋팅\서버 관련\winx64_12201_client\client\stage\Queries\globalVarQueries\12.2.0.1.0\1</v>
      </c>
    </row>
    <row r="6198" spans="1:1" x14ac:dyDescent="0.4">
      <c r="A6198" t="str">
        <f>HYPERLINK("\\10.12.11.20\TFO.FAIT.Share\개발자 셋팅\서버 관련\winx64_12201_client\client\stage\Queries\HealthCheckQueries\12.2.0.1.0")</f>
        <v>\\10.12.11.20\TFO.FAIT.Share\개발자 셋팅\서버 관련\winx64_12201_client\client\stage\Queries\HealthCheckQueries\12.2.0.1.0</v>
      </c>
    </row>
    <row r="6199" spans="1:1" x14ac:dyDescent="0.4">
      <c r="A6199" t="str">
        <f>HYPERLINK("\\10.12.11.20\TFO.FAIT.Share\개발자 셋팅\서버 관련\winx64_12201_client\client\stage\Queries\HealthCheckQueries\12.2.0.1.0\1")</f>
        <v>\\10.12.11.20\TFO.FAIT.Share\개발자 셋팅\서버 관련\winx64_12201_client\client\stage\Queries\HealthCheckQueries\12.2.0.1.0\1</v>
      </c>
    </row>
    <row r="6200" spans="1:1" x14ac:dyDescent="0.4">
      <c r="A6200" t="str">
        <f>HYPERLINK("\\10.12.11.20\TFO.FAIT.Share\개발자 셋팅\서버 관련\winx64_12201_client\client\stage\Queries\MemorySizeQuery\1.2.8.0.6")</f>
        <v>\\10.12.11.20\TFO.FAIT.Share\개발자 셋팅\서버 관련\winx64_12201_client\client\stage\Queries\MemorySizeQuery\1.2.8.0.6</v>
      </c>
    </row>
    <row r="6201" spans="1:1" x14ac:dyDescent="0.4">
      <c r="A6201" t="str">
        <f>HYPERLINK("\\10.12.11.20\TFO.FAIT.Share\개발자 셋팅\서버 관련\winx64_12201_client\client\stage\Queries\MemorySizeQuery\1.2.8.0.6\1")</f>
        <v>\\10.12.11.20\TFO.FAIT.Share\개발자 셋팅\서버 관련\winx64_12201_client\client\stage\Queries\MemorySizeQuery\1.2.8.0.6\1</v>
      </c>
    </row>
    <row r="6202" spans="1:1" x14ac:dyDescent="0.4">
      <c r="A6202" t="str">
        <f>HYPERLINK("\\10.12.11.20\TFO.FAIT.Share\개발자 셋팅\서버 관련\winx64_12201_client\client\stage\Queries\netQueries\10.2.0.2.0")</f>
        <v>\\10.12.11.20\TFO.FAIT.Share\개발자 셋팅\서버 관련\winx64_12201_client\client\stage\Queries\netQueries\10.2.0.2.0</v>
      </c>
    </row>
    <row r="6203" spans="1:1" x14ac:dyDescent="0.4">
      <c r="A6203" t="str">
        <f>HYPERLINK("\\10.12.11.20\TFO.FAIT.Share\개발자 셋팅\서버 관련\winx64_12201_client\client\stage\Queries\netQueries\10.2.0.2.0\1")</f>
        <v>\\10.12.11.20\TFO.FAIT.Share\개발자 셋팅\서버 관련\winx64_12201_client\client\stage\Queries\netQueries\10.2.0.2.0\1</v>
      </c>
    </row>
    <row r="6204" spans="1:1" x14ac:dyDescent="0.4">
      <c r="A6204" t="str">
        <f>HYPERLINK("\\10.12.11.20\TFO.FAIT.Share\개발자 셋팅\서버 관련\winx64_12201_client\client\stage\Queries\NLSQueries\12.2.0.1.0")</f>
        <v>\\10.12.11.20\TFO.FAIT.Share\개발자 셋팅\서버 관련\winx64_12201_client\client\stage\Queries\NLSQueries\12.2.0.1.0</v>
      </c>
    </row>
    <row r="6205" spans="1:1" x14ac:dyDescent="0.4">
      <c r="A6205" t="str">
        <f>HYPERLINK("\\10.12.11.20\TFO.FAIT.Share\개발자 셋팅\서버 관련\winx64_12201_client\client\stage\Queries\NLSQueries\12.2.0.1.0\1")</f>
        <v>\\10.12.11.20\TFO.FAIT.Share\개발자 셋팅\서버 관련\winx64_12201_client\client\stage\Queries\NLSQueries\12.2.0.1.0\1</v>
      </c>
    </row>
    <row r="6206" spans="1:1" x14ac:dyDescent="0.4">
      <c r="A6206" t="str">
        <f>HYPERLINK("\\10.12.11.20\TFO.FAIT.Share\개발자 셋팅\서버 관련\winx64_12201_client\client\stage\Queries\NtServicesQueries\10.2.0.3.0")</f>
        <v>\\10.12.11.20\TFO.FAIT.Share\개발자 셋팅\서버 관련\winx64_12201_client\client\stage\Queries\NtServicesQueries\10.2.0.3.0</v>
      </c>
    </row>
    <row r="6207" spans="1:1" x14ac:dyDescent="0.4">
      <c r="A6207" t="str">
        <f>HYPERLINK("\\10.12.11.20\TFO.FAIT.Share\개발자 셋팅\서버 관련\winx64_12201_client\client\stage\Queries\NtServicesQueries\10.2.0.3.0\1")</f>
        <v>\\10.12.11.20\TFO.FAIT.Share\개발자 셋팅\서버 관련\winx64_12201_client\client\stage\Queries\NtServicesQueries\10.2.0.3.0\1</v>
      </c>
    </row>
    <row r="6208" spans="1:1" x14ac:dyDescent="0.4">
      <c r="A6208" t="str">
        <f>HYPERLINK("\\10.12.11.20\TFO.FAIT.Share\개발자 셋팅\서버 관련\winx64_12201_client\client\stage\Queries\OCAQueries\1.0.1")</f>
        <v>\\10.12.11.20\TFO.FAIT.Share\개발자 셋팅\서버 관련\winx64_12201_client\client\stage\Queries\OCAQueries\1.0.1</v>
      </c>
    </row>
    <row r="6209" spans="1:1" x14ac:dyDescent="0.4">
      <c r="A6209" t="str">
        <f>HYPERLINK("\\10.12.11.20\TFO.FAIT.Share\개발자 셋팅\서버 관련\winx64_12201_client\client\stage\Queries\OCAQueries\1.0.1\1")</f>
        <v>\\10.12.11.20\TFO.FAIT.Share\개발자 셋팅\서버 관련\winx64_12201_client\client\stage\Queries\OCAQueries\1.0.1\1</v>
      </c>
    </row>
    <row r="6210" spans="1:1" x14ac:dyDescent="0.4">
      <c r="A6210" t="str">
        <f>HYPERLINK("\\10.12.11.20\TFO.FAIT.Share\개발자 셋팅\서버 관련\winx64_12201_client\client\stage\Queries\OraBase_Queries\1.2.1")</f>
        <v>\\10.12.11.20\TFO.FAIT.Share\개발자 셋팅\서버 관련\winx64_12201_client\client\stage\Queries\OraBase_Queries\1.2.1</v>
      </c>
    </row>
    <row r="6211" spans="1:1" x14ac:dyDescent="0.4">
      <c r="A6211" t="str">
        <f>HYPERLINK("\\10.12.11.20\TFO.FAIT.Share\개발자 셋팅\서버 관련\winx64_12201_client\client\stage\Queries\OraBase_Queries\1.2.1\1")</f>
        <v>\\10.12.11.20\TFO.FAIT.Share\개발자 셋팅\서버 관련\winx64_12201_client\client\stage\Queries\OraBase_Queries\1.2.1\1</v>
      </c>
    </row>
    <row r="6212" spans="1:1" x14ac:dyDescent="0.4">
      <c r="A6212" t="str">
        <f>HYPERLINK("\\10.12.11.20\TFO.FAIT.Share\개발자 셋팅\서버 관련\winx64_12201_client\client\stage\Queries\PrerequisiteQueries\1.1.12")</f>
        <v>\\10.12.11.20\TFO.FAIT.Share\개발자 셋팅\서버 관련\winx64_12201_client\client\stage\Queries\PrerequisiteQueries\1.1.12</v>
      </c>
    </row>
    <row r="6213" spans="1:1" x14ac:dyDescent="0.4">
      <c r="A6213" t="str">
        <f>HYPERLINK("\\10.12.11.20\TFO.FAIT.Share\개발자 셋팅\서버 관련\winx64_12201_client\client\stage\Queries\PrerequisiteQueries\1.1.12\1")</f>
        <v>\\10.12.11.20\TFO.FAIT.Share\개발자 셋팅\서버 관련\winx64_12201_client\client\stage\Queries\PrerequisiteQueries\1.1.12\1</v>
      </c>
    </row>
    <row r="6214" spans="1:1" x14ac:dyDescent="0.4">
      <c r="A6214" t="str">
        <f>HYPERLINK("\\10.12.11.20\TFO.FAIT.Share\개발자 셋팅\서버 관련\winx64_12201_client\client\stage\Queries\Protocol_Queries\1.1.4")</f>
        <v>\\10.12.11.20\TFO.FAIT.Share\개발자 셋팅\서버 관련\winx64_12201_client\client\stage\Queries\Protocol_Queries\1.1.4</v>
      </c>
    </row>
    <row r="6215" spans="1:1" x14ac:dyDescent="0.4">
      <c r="A6215" t="str">
        <f>HYPERLINK("\\10.12.11.20\TFO.FAIT.Share\개발자 셋팅\서버 관련\winx64_12201_client\client\stage\Queries\Protocol_Queries\1.1.4\1")</f>
        <v>\\10.12.11.20\TFO.FAIT.Share\개발자 셋팅\서버 관련\winx64_12201_client\client\stage\Queries\Protocol_Queries\1.1.4\1</v>
      </c>
    </row>
    <row r="6216" spans="1:1" x14ac:dyDescent="0.4">
      <c r="A6216" t="str">
        <f>HYPERLINK("\\10.12.11.20\TFO.FAIT.Share\개발자 셋팅\서버 관련\winx64_12201_client\client\stage\Queries\RepositoryQueries\3.0.0.2.17")</f>
        <v>\\10.12.11.20\TFO.FAIT.Share\개발자 셋팅\서버 관련\winx64_12201_client\client\stage\Queries\RepositoryQueries\3.0.0.2.17</v>
      </c>
    </row>
    <row r="6217" spans="1:1" x14ac:dyDescent="0.4">
      <c r="A6217" t="str">
        <f>HYPERLINK("\\10.12.11.20\TFO.FAIT.Share\개발자 셋팅\서버 관련\winx64_12201_client\client\stage\Queries\RepositoryQueries\3.0.0.2.17\1")</f>
        <v>\\10.12.11.20\TFO.FAIT.Share\개발자 셋팅\서버 관련\winx64_12201_client\client\stage\Queries\RepositoryQueries\3.0.0.2.17\1</v>
      </c>
    </row>
    <row r="6218" spans="1:1" x14ac:dyDescent="0.4">
      <c r="A6218" t="str">
        <f>HYPERLINK("\\10.12.11.20\TFO.FAIT.Share\개발자 셋팅\서버 관련\winx64_12201_client\client\stage\Queries\rgsQueries\10.1.0.3.0")</f>
        <v>\\10.12.11.20\TFO.FAIT.Share\개발자 셋팅\서버 관련\winx64_12201_client\client\stage\Queries\rgsQueries\10.1.0.3.0</v>
      </c>
    </row>
    <row r="6219" spans="1:1" x14ac:dyDescent="0.4">
      <c r="A6219" t="str">
        <f>HYPERLINK("\\10.12.11.20\TFO.FAIT.Share\개발자 셋팅\서버 관련\winx64_12201_client\client\stage\Queries\rgsQueries\10.1.0.3.0\1")</f>
        <v>\\10.12.11.20\TFO.FAIT.Share\개발자 셋팅\서버 관련\winx64_12201_client\client\stage\Queries\rgsQueries\10.1.0.3.0\1</v>
      </c>
    </row>
    <row r="6220" spans="1:1" x14ac:dyDescent="0.4">
      <c r="A6220" t="str">
        <f>HYPERLINK("\\10.12.11.20\TFO.FAIT.Share\개발자 셋팅\서버 관련\winx64_12201_client\client\stage\Queries\RunningProcessQuery\12.2.0.1.0")</f>
        <v>\\10.12.11.20\TFO.FAIT.Share\개발자 셋팅\서버 관련\winx64_12201_client\client\stage\Queries\RunningProcessQuery\12.2.0.1.0</v>
      </c>
    </row>
    <row r="6221" spans="1:1" x14ac:dyDescent="0.4">
      <c r="A6221" t="str">
        <f>HYPERLINK("\\10.12.11.20\TFO.FAIT.Share\개발자 셋팅\서버 관련\winx64_12201_client\client\stage\Queries\RunningProcessQuery\12.2.0.1.0\1")</f>
        <v>\\10.12.11.20\TFO.FAIT.Share\개발자 셋팅\서버 관련\winx64_12201_client\client\stage\Queries\RunningProcessQuery\12.2.0.1.0\1</v>
      </c>
    </row>
    <row r="6222" spans="1:1" x14ac:dyDescent="0.4">
      <c r="A6222" t="str">
        <f>HYPERLINK("\\10.12.11.20\TFO.FAIT.Share\개발자 셋팅\서버 관련\winx64_12201_client\client\stage\Queries\SIDQueries\1.2.7")</f>
        <v>\\10.12.11.20\TFO.FAIT.Share\개발자 셋팅\서버 관련\winx64_12201_client\client\stage\Queries\SIDQueries\1.2.7</v>
      </c>
    </row>
    <row r="6223" spans="1:1" x14ac:dyDescent="0.4">
      <c r="A6223" t="str">
        <f>HYPERLINK("\\10.12.11.20\TFO.FAIT.Share\개발자 셋팅\서버 관련\winx64_12201_client\client\stage\Queries\SIDQueries\1.2.7\1")</f>
        <v>\\10.12.11.20\TFO.FAIT.Share\개발자 셋팅\서버 관련\winx64_12201_client\client\stage\Queries\SIDQueries\1.2.7\1</v>
      </c>
    </row>
    <row r="6224" spans="1:1" x14ac:dyDescent="0.4">
      <c r="A6224" t="str">
        <f>HYPERLINK("\\10.12.11.20\TFO.FAIT.Share\개발자 셋팅\서버 관련\winx64_12201_client\client\stage\Queries\SpawnQueries\1.1.4")</f>
        <v>\\10.12.11.20\TFO.FAIT.Share\개발자 셋팅\서버 관련\winx64_12201_client\client\stage\Queries\SpawnQueries\1.1.4</v>
      </c>
    </row>
    <row r="6225" spans="1:1" x14ac:dyDescent="0.4">
      <c r="A6225" t="str">
        <f>HYPERLINK("\\10.12.11.20\TFO.FAIT.Share\개발자 셋팅\서버 관련\winx64_12201_client\client\stage\Queries\SpawnQueries\1.1.4\1")</f>
        <v>\\10.12.11.20\TFO.FAIT.Share\개발자 셋팅\서버 관련\winx64_12201_client\client\stage\Queries\SpawnQueries\1.1.4\1</v>
      </c>
    </row>
    <row r="6226" spans="1:1" x14ac:dyDescent="0.4">
      <c r="A6226" t="str">
        <f>HYPERLINK("\\10.12.11.20\TFO.FAIT.Share\개발자 셋팅\서버 관련\winx64_12201_client\client\stage\Queries\textFileQueries\2.1.0.4.0")</f>
        <v>\\10.12.11.20\TFO.FAIT.Share\개발자 셋팅\서버 관련\winx64_12201_client\client\stage\Queries\textFileQueries\2.1.0.4.0</v>
      </c>
    </row>
    <row r="6227" spans="1:1" x14ac:dyDescent="0.4">
      <c r="A6227" t="str">
        <f>HYPERLINK("\\10.12.11.20\TFO.FAIT.Share\개발자 셋팅\서버 관련\winx64_12201_client\client\stage\Queries\textFileQueries\2.1.0.4.0\1")</f>
        <v>\\10.12.11.20\TFO.FAIT.Share\개발자 셋팅\서버 관련\winx64_12201_client\client\stage\Queries\textFileQueries\2.1.0.4.0\1</v>
      </c>
    </row>
    <row r="6228" spans="1:1" x14ac:dyDescent="0.4">
      <c r="A6228" t="str">
        <f>HYPERLINK("\\10.12.11.20\TFO.FAIT.Share\개발자 셋팅\서버 관련\winx64_12201_client\client\stage\Queries\unixQueries\10.1.0.2.0")</f>
        <v>\\10.12.11.20\TFO.FAIT.Share\개발자 셋팅\서버 관련\winx64_12201_client\client\stage\Queries\unixQueries\10.1.0.2.0</v>
      </c>
    </row>
    <row r="6229" spans="1:1" x14ac:dyDescent="0.4">
      <c r="A6229" t="str">
        <f>HYPERLINK("\\10.12.11.20\TFO.FAIT.Share\개발자 셋팅\서버 관련\winx64_12201_client\client\stage\Queries\unixQueries\10.1.0.2.0\1")</f>
        <v>\\10.12.11.20\TFO.FAIT.Share\개발자 셋팅\서버 관련\winx64_12201_client\client\stage\Queries\unixQueries\10.1.0.2.0\1</v>
      </c>
    </row>
    <row r="6230" spans="1:1" x14ac:dyDescent="0.4">
      <c r="A6230" t="str">
        <f>HYPERLINK("\\10.12.11.20\TFO.FAIT.Share\개발자 셋팅\서버 관련\winx64_12201_client\client\stage\Queries\UtilQueries\12.2.0.1.0")</f>
        <v>\\10.12.11.20\TFO.FAIT.Share\개발자 셋팅\서버 관련\winx64_12201_client\client\stage\Queries\UtilQueries\12.2.0.1.0</v>
      </c>
    </row>
    <row r="6231" spans="1:1" x14ac:dyDescent="0.4">
      <c r="A6231" t="str">
        <f>HYPERLINK("\\10.12.11.20\TFO.FAIT.Share\개발자 셋팅\서버 관련\winx64_12201_client\client\stage\Queries\UtilQueries\12.2.0.1.0\1")</f>
        <v>\\10.12.11.20\TFO.FAIT.Share\개발자 셋팅\서버 관련\winx64_12201_client\client\stage\Queries\UtilQueries\12.2.0.1.0\1</v>
      </c>
    </row>
    <row r="6232" spans="1:1" x14ac:dyDescent="0.4">
      <c r="A6232" t="str">
        <f>HYPERLINK("\\10.12.11.20\TFO.FAIT.Share\개발자 셋팅\서버 관련\winx64_12201_client\client\stage\Queries\w32RegQueries\10.2.0.1.0")</f>
        <v>\\10.12.11.20\TFO.FAIT.Share\개발자 셋팅\서버 관련\winx64_12201_client\client\stage\Queries\w32RegQueries\10.2.0.1.0</v>
      </c>
    </row>
    <row r="6233" spans="1:1" x14ac:dyDescent="0.4">
      <c r="A6233" t="str">
        <f>HYPERLINK("\\10.12.11.20\TFO.FAIT.Share\개발자 셋팅\서버 관련\winx64_12201_client\client\stage\Queries\w32RegQueries\10.2.0.1.0\1")</f>
        <v>\\10.12.11.20\TFO.FAIT.Share\개발자 셋팅\서버 관련\winx64_12201_client\client\stage\Queries\w32RegQueries\10.2.0.1.0\1</v>
      </c>
    </row>
    <row r="6234" spans="1:1" x14ac:dyDescent="0.4">
      <c r="A6234" t="str">
        <f>HYPERLINK("\\10.12.11.20\TFO.FAIT.Share\개발자 셋팅\서버 관련\winx64_12201_client\client\stage\Queries\WindowsGeneralQueries\10.2.0.1.0")</f>
        <v>\\10.12.11.20\TFO.FAIT.Share\개발자 셋팅\서버 관련\winx64_12201_client\client\stage\Queries\WindowsGeneralQueries\10.2.0.1.0</v>
      </c>
    </row>
    <row r="6235" spans="1:1" x14ac:dyDescent="0.4">
      <c r="A6235" t="str">
        <f>HYPERLINK("\\10.12.11.20\TFO.FAIT.Share\개발자 셋팅\서버 관련\winx64_12201_client\client\stage\Queries\WindowsGeneralQueries\10.2.0.1.0\1")</f>
        <v>\\10.12.11.20\TFO.FAIT.Share\개발자 셋팅\서버 관련\winx64_12201_client\client\stage\Queries\WindowsGeneralQueries\10.2.0.1.0\1</v>
      </c>
    </row>
    <row r="6236" spans="1:1" x14ac:dyDescent="0.4">
      <c r="A6236" t="str">
        <f>HYPERLINK("\\10.12.11.20\TFO.FAIT.Share\개발자 셋팅\서버 관련\winx64_12201_client\client\stage\Queries\WinSetAclQuery\1.0.7")</f>
        <v>\\10.12.11.20\TFO.FAIT.Share\개발자 셋팅\서버 관련\winx64_12201_client\client\stage\Queries\WinSetAclQuery\1.0.7</v>
      </c>
    </row>
    <row r="6237" spans="1:1" x14ac:dyDescent="0.4">
      <c r="A6237" t="str">
        <f>HYPERLINK("\\10.12.11.20\TFO.FAIT.Share\개발자 셋팅\서버 관련\winx64_12201_client\client\stage\Queries\WinSetAclQuery\1.0.7\1")</f>
        <v>\\10.12.11.20\TFO.FAIT.Share\개발자 셋팅\서버 관련\winx64_12201_client\client\stage\Queries\WinSetAclQuery\1.0.7\1</v>
      </c>
    </row>
    <row r="6238" spans="1:1" x14ac:dyDescent="0.4">
      <c r="A6238" t="str">
        <f>HYPERLINK("\\10.12.11.20\TFO.FAIT.Share\개발자 셋팅\서버 관련\winx64_12201_client\client\stage\Queries\XMLFileQueries\2.1.0.4.2")</f>
        <v>\\10.12.11.20\TFO.FAIT.Share\개발자 셋팅\서버 관련\winx64_12201_client\client\stage\Queries\XMLFileQueries\2.1.0.4.2</v>
      </c>
    </row>
    <row r="6239" spans="1:1" x14ac:dyDescent="0.4">
      <c r="A6239" t="str">
        <f>HYPERLINK("\\10.12.11.20\TFO.FAIT.Share\개발자 셋팅\서버 관련\winx64_12201_client\client\stage\Queries\XMLFileQueries\2.1.0.4.2\1")</f>
        <v>\\10.12.11.20\TFO.FAIT.Share\개발자 셋팅\서버 관련\winx64_12201_client\client\stage\Queries\XMLFileQueries\2.1.0.4.2\1</v>
      </c>
    </row>
    <row r="6240" spans="1:1" x14ac:dyDescent="0.4">
      <c r="A6240" t="str">
        <f>HYPERLINK("\\10.12.11.20\TFO.FAIT.Share\개발자 셋팅\클라이언트 관련\04.Client 3rd Party Components")</f>
        <v>\\10.12.11.20\TFO.FAIT.Share\개발자 셋팅\클라이언트 관련\04.Client 3rd Party Components</v>
      </c>
    </row>
    <row r="6241" spans="1:1" x14ac:dyDescent="0.4">
      <c r="A6241" t="str">
        <f>HYPERLINK("\\10.12.11.20\TFO.FAIT.Share\개발자 셋팅\클라이언트 관련\MESClient Setup")</f>
        <v>\\10.12.11.20\TFO.FAIT.Share\개발자 셋팅\클라이언트 관련\MESClient Setup</v>
      </c>
    </row>
    <row r="6242" spans="1:1" x14ac:dyDescent="0.4">
      <c r="A6242" t="str">
        <f>HYPERLINK("\\10.12.11.20\TFO.FAIT.Share\개발자 셋팅\클라이언트 관련\Spread Studio 10")</f>
        <v>\\10.12.11.20\TFO.FAIT.Share\개발자 셋팅\클라이언트 관련\Spread Studio 10</v>
      </c>
    </row>
    <row r="6243" spans="1:1" x14ac:dyDescent="0.4">
      <c r="A6243" t="str">
        <f>HYPERLINK("\\10.12.11.20\TFO.FAIT.Share\개발자 셋팅\클라이언트 관련\04.Client 3rd Party Components\Caption")</f>
        <v>\\10.12.11.20\TFO.FAIT.Share\개발자 셋팅\클라이언트 관련\04.Client 3rd Party Components\Caption</v>
      </c>
    </row>
    <row r="6244" spans="1:1" x14ac:dyDescent="0.4">
      <c r="A6244" t="str">
        <f>HYPERLINK("\\10.12.11.20\TFO.FAIT.Share\개발자 셋팅\클라이언트 관련\MESClient Setup\DotNetFX461")</f>
        <v>\\10.12.11.20\TFO.FAIT.Share\개발자 셋팅\클라이언트 관련\MESClient Setup\DotNetFX461</v>
      </c>
    </row>
    <row r="6245" spans="1:1" x14ac:dyDescent="0.4">
      <c r="A6245" t="str">
        <f>HYPERLINK("\\10.12.11.20\TFO.FAIT.Share\개발자 셋팅\클라이언트 관련\MESClient Setup\MotionProSetup_win64")</f>
        <v>\\10.12.11.20\TFO.FAIT.Share\개발자 셋팅\클라이언트 관련\MESClient Setup\MotionProSetup_win64</v>
      </c>
    </row>
    <row r="6246" spans="1:1" x14ac:dyDescent="0.4">
      <c r="A6246" t="str">
        <f>HYPERLINK("\\10.12.11.20\TFO.FAIT.Share\개발자 셋팅\클라이언트 관련\MESClient Setup\SanDiskSecureAccess")</f>
        <v>\\10.12.11.20\TFO.FAIT.Share\개발자 셋팅\클라이언트 관련\MESClient Setup\SanDiskSecureAccess</v>
      </c>
    </row>
    <row r="6247" spans="1:1" x14ac:dyDescent="0.4">
      <c r="A6247" t="str">
        <f>HYPERLINK("\\10.12.11.20\TFO.FAIT.Share\개발자 셋팅\클라이언트 관련\MESClient Setup\vcredist_x86")</f>
        <v>\\10.12.11.20\TFO.FAIT.Share\개발자 셋팅\클라이언트 관련\MESClient Setup\vcredist_x86</v>
      </c>
    </row>
    <row r="6248" spans="1:1" x14ac:dyDescent="0.4">
      <c r="A6248" t="str">
        <f>HYPERLINK("\\10.12.11.20\TFO.FAIT.Share\개발자 셋팅\클라이언트 관련\Spread Studio 10\GcInstaller")</f>
        <v>\\10.12.11.20\TFO.FAIT.Share\개발자 셋팅\클라이언트 관련\Spread Studio 10\GcInstaller</v>
      </c>
    </row>
    <row r="6249" spans="1:1" x14ac:dyDescent="0.4">
      <c r="A6249" t="str">
        <f>HYPERLINK("\\10.12.11.20\TFO.FAIT.Share\네트워크 공사\예산 품질보증팀")</f>
        <v>\\10.12.11.20\TFO.FAIT.Share\네트워크 공사\예산 품질보증팀</v>
      </c>
    </row>
    <row r="6250" spans="1:1" x14ac:dyDescent="0.4">
      <c r="A6250" t="str">
        <f>HYPERLINK("\\10.12.11.20\TFO.FAIT.Share\사진자료\서버룸")</f>
        <v>\\10.12.11.20\TFO.FAIT.Share\사진자료\서버룸</v>
      </c>
    </row>
    <row r="6251" spans="1:1" x14ac:dyDescent="0.4">
      <c r="A6251" t="str">
        <f>HYPERLINK("\\10.12.11.20\TFO.FAIT.Share\생산관리팀 백업\개인폴더")</f>
        <v>\\10.12.11.20\TFO.FAIT.Share\생산관리팀 백업\개인폴더</v>
      </c>
    </row>
    <row r="6252" spans="1:1" x14ac:dyDescent="0.4">
      <c r="A6252" t="str">
        <f>HYPERLINK("\\10.12.11.20\TFO.FAIT.Share\생산관리팀 백업\김수성")</f>
        <v>\\10.12.11.20\TFO.FAIT.Share\생산관리팀 백업\김수성</v>
      </c>
    </row>
    <row r="6253" spans="1:1" x14ac:dyDescent="0.4">
      <c r="A6253" t="str">
        <f>HYPERLINK("\\10.12.11.20\TFO.FAIT.Share\생산관리팀 백업\데이타만 줘")</f>
        <v>\\10.12.11.20\TFO.FAIT.Share\생산관리팀 백업\데이타만 줘</v>
      </c>
    </row>
    <row r="6254" spans="1:1" x14ac:dyDescent="0.4">
      <c r="A6254" t="str">
        <f>HYPERLINK("\\10.12.11.20\TFO.FAIT.Share\생산관리팀 백업\새 폴더")</f>
        <v>\\10.12.11.20\TFO.FAIT.Share\생산관리팀 백업\새 폴더</v>
      </c>
    </row>
    <row r="6255" spans="1:1" x14ac:dyDescent="0.4">
      <c r="A6255" t="str">
        <f>HYPERLINK("\\10.12.11.20\TFO.FAIT.Share\생산관리팀 백업\운송지")</f>
        <v>\\10.12.11.20\TFO.FAIT.Share\생산관리팀 백업\운송지</v>
      </c>
    </row>
    <row r="6256" spans="1:1" x14ac:dyDescent="0.4">
      <c r="A6256" t="str">
        <f>HYPERLINK("\\10.12.11.20\TFO.FAIT.Share\생산관리팀 백업\개인폴더\개인급여 (잔업)")</f>
        <v>\\10.12.11.20\TFO.FAIT.Share\생산관리팀 백업\개인폴더\개인급여 (잔업)</v>
      </c>
    </row>
    <row r="6257" spans="1:1" x14ac:dyDescent="0.4">
      <c r="A6257" t="str">
        <f>HYPERLINK("\\10.12.11.20\TFO.FAIT.Share\생산관리팀 백업\개인폴더\연말정산-김수성")</f>
        <v>\\10.12.11.20\TFO.FAIT.Share\생산관리팀 백업\개인폴더\연말정산-김수성</v>
      </c>
    </row>
    <row r="6258" spans="1:1" x14ac:dyDescent="0.4">
      <c r="A6258" t="str">
        <f>HYPERLINK("\\10.12.11.20\TFO.FAIT.Share\생산관리팀 백업\개인폴더\포장 Box")</f>
        <v>\\10.12.11.20\TFO.FAIT.Share\생산관리팀 백업\개인폴더\포장 Box</v>
      </c>
    </row>
    <row r="6259" spans="1:1" x14ac:dyDescent="0.4">
      <c r="A6259" t="str">
        <f>HYPERLINK("\\10.12.11.20\TFO.FAIT.Share\생산관리팀 백업\개인폴더\포장 Box\출하 일지")</f>
        <v>\\10.12.11.20\TFO.FAIT.Share\생산관리팀 백업\개인폴더\포장 Box\출하 일지</v>
      </c>
    </row>
    <row r="6260" spans="1:1" x14ac:dyDescent="0.4">
      <c r="A6260" t="str">
        <f>HYPERLINK("\\10.12.11.20\TFO.FAIT.Share\생산관리팀 백업\개인폴더\포장 Box\포장 BOX")</f>
        <v>\\10.12.11.20\TFO.FAIT.Share\생산관리팀 백업\개인폴더\포장 Box\포장 BOX</v>
      </c>
    </row>
    <row r="6261" spans="1:1" x14ac:dyDescent="0.4">
      <c r="A6261" t="str">
        <f>HYPERLINK("\\10.12.11.20\TFO.FAIT.Share\생산관리팀 백업\김수성\mzk")</f>
        <v>\\10.12.11.20\TFO.FAIT.Share\생산관리팀 백업\김수성\mzk</v>
      </c>
    </row>
    <row r="6262" spans="1:1" x14ac:dyDescent="0.4">
      <c r="A6262" t="str">
        <f>HYPERLINK("\\10.12.11.20\TFO.FAIT.Share\생산관리팀 백업\김수성\revouninstaller-portable")</f>
        <v>\\10.12.11.20\TFO.FAIT.Share\생산관리팀 백업\김수성\revouninstaller-portable</v>
      </c>
    </row>
    <row r="6263" spans="1:1" x14ac:dyDescent="0.4">
      <c r="A6263" t="str">
        <f>HYPERLINK("\\10.12.11.20\TFO.FAIT.Share\생산관리팀 백업\김수성\mzk\mzk")</f>
        <v>\\10.12.11.20\TFO.FAIT.Share\생산관리팀 백업\김수성\mzk\mzk</v>
      </c>
    </row>
    <row r="6264" spans="1:1" x14ac:dyDescent="0.4">
      <c r="A6264" t="str">
        <f>HYPERLINK("\\10.12.11.20\TFO.FAIT.Share\생산관리팀 백업\김수성\mzk\mzk\db")</f>
        <v>\\10.12.11.20\TFO.FAIT.Share\생산관리팀 백업\김수성\mzk\mzk\db</v>
      </c>
    </row>
    <row r="6265" spans="1:1" x14ac:dyDescent="0.4">
      <c r="A6265" t="str">
        <f>HYPERLINK("\\10.12.11.20\TFO.FAIT.Share\생산관리팀 백업\김수성\mzk\mzk\db_active")</f>
        <v>\\10.12.11.20\TFO.FAIT.Share\생산관리팀 백업\김수성\mzk\mzk\db_active</v>
      </c>
    </row>
    <row r="6266" spans="1:1" x14ac:dyDescent="0.4">
      <c r="A6266" t="str">
        <f>HYPERLINK("\\10.12.11.20\TFO.FAIT.Share\생산관리팀 백업\김수성\mzk\mzk\db_exec")</f>
        <v>\\10.12.11.20\TFO.FAIT.Share\생산관리팀 백업\김수성\mzk\mzk\db_exec</v>
      </c>
    </row>
    <row r="6267" spans="1:1" x14ac:dyDescent="0.4">
      <c r="A6267" t="str">
        <f>HYPERLINK("\\10.12.11.20\TFO.FAIT.Share\생산관리팀 백업\김수성\mzk\mzk\readme")</f>
        <v>\\10.12.11.20\TFO.FAIT.Share\생산관리팀 백업\김수성\mzk\mzk\readme</v>
      </c>
    </row>
    <row r="6268" spans="1:1" x14ac:dyDescent="0.4">
      <c r="A6268" t="str">
        <f>HYPERLINK("\\10.12.11.20\TFO.FAIT.Share\생산관리팀 백업\김수성\mzk\mzk\repair")</f>
        <v>\\10.12.11.20\TFO.FAIT.Share\생산관리팀 백업\김수성\mzk\mzk\repair</v>
      </c>
    </row>
    <row r="6269" spans="1:1" x14ac:dyDescent="0.4">
      <c r="A6269" t="str">
        <f>HYPERLINK("\\10.12.11.20\TFO.FAIT.Share\생산관리팀 백업\김수성\mzk\mzk\tools")</f>
        <v>\\10.12.11.20\TFO.FAIT.Share\생산관리팀 백업\김수성\mzk\mzk\tools</v>
      </c>
    </row>
    <row r="6270" spans="1:1" x14ac:dyDescent="0.4">
      <c r="A6270" t="str">
        <f>HYPERLINK("\\10.12.11.20\TFO.FAIT.Share\생산관리팀 백업\김수성\mzk\mzk\variable")</f>
        <v>\\10.12.11.20\TFO.FAIT.Share\생산관리팀 백업\김수성\mzk\mzk\variable</v>
      </c>
    </row>
    <row r="6271" spans="1:1" x14ac:dyDescent="0.4">
      <c r="A6271" t="str">
        <f>HYPERLINK("\\10.12.11.20\TFO.FAIT.Share\생산관리팀 백업\김수성\mzk\mzk\db\activescan")</f>
        <v>\\10.12.11.20\TFO.FAIT.Share\생산관리팀 백업\김수성\mzk\mzk\db\activescan</v>
      </c>
    </row>
    <row r="6272" spans="1:1" x14ac:dyDescent="0.4">
      <c r="A6272" t="str">
        <f>HYPERLINK("\\10.12.11.20\TFO.FAIT.Share\생산관리팀 백업\김수성\mzk\mzk\db\check")</f>
        <v>\\10.12.11.20\TFO.FAIT.Share\생산관리팀 백업\김수성\mzk\mzk\db\check</v>
      </c>
    </row>
    <row r="6273" spans="1:1" x14ac:dyDescent="0.4">
      <c r="A6273" t="str">
        <f>HYPERLINK("\\10.12.11.20\TFO.FAIT.Share\생산관리팀 백업\김수성\mzk\mzk\db\except")</f>
        <v>\\10.12.11.20\TFO.FAIT.Share\생산관리팀 백업\김수성\mzk\mzk\db\except</v>
      </c>
    </row>
    <row r="6274" spans="1:1" x14ac:dyDescent="0.4">
      <c r="A6274" t="str">
        <f>HYPERLINK("\\10.12.11.20\TFO.FAIT.Share\생산관리팀 백업\김수성\mzk\mzk\db\md5chk")</f>
        <v>\\10.12.11.20\TFO.FAIT.Share\생산관리팀 백업\김수성\mzk\mzk\db\md5chk</v>
      </c>
    </row>
    <row r="6275" spans="1:1" x14ac:dyDescent="0.4">
      <c r="A6275" t="str">
        <f>HYPERLINK("\\10.12.11.20\TFO.FAIT.Share\생산관리팀 백업\김수성\mzk\mzk\db\threat")</f>
        <v>\\10.12.11.20\TFO.FAIT.Share\생산관리팀 백업\김수성\mzk\mzk\db\threat</v>
      </c>
    </row>
    <row r="6276" spans="1:1" x14ac:dyDescent="0.4">
      <c r="A6276" t="str">
        <f>HYPERLINK("\\10.12.11.20\TFO.FAIT.Share\생산관리팀 백업\김수성\mzk\mzk\db\activescan\directory")</f>
        <v>\\10.12.11.20\TFO.FAIT.Share\생산관리팀 백업\김수성\mzk\mzk\db\activescan\directory</v>
      </c>
    </row>
    <row r="6277" spans="1:1" x14ac:dyDescent="0.4">
      <c r="A6277" t="str">
        <f>HYPERLINK("\\10.12.11.20\TFO.FAIT.Share\생산관리팀 백업\김수성\mzk\mzk\db\activescan\file")</f>
        <v>\\10.12.11.20\TFO.FAIT.Share\생산관리팀 백업\김수성\mzk\mzk\db\activescan\file</v>
      </c>
    </row>
    <row r="6278" spans="1:1" x14ac:dyDescent="0.4">
      <c r="A6278" t="str">
        <f>HYPERLINK("\\10.12.11.20\TFO.FAIT.Share\생산관리팀 백업\김수성\mzk\mzk\db\activescan\network")</f>
        <v>\\10.12.11.20\TFO.FAIT.Share\생산관리팀 백업\김수성\mzk\mzk\db\activescan\network</v>
      </c>
    </row>
    <row r="6279" spans="1:1" x14ac:dyDescent="0.4">
      <c r="A6279" t="str">
        <f>HYPERLINK("\\10.12.11.20\TFO.FAIT.Share\생산관리팀 백업\김수성\mzk\mzk\db\activescan\registry")</f>
        <v>\\10.12.11.20\TFO.FAIT.Share\생산관리팀 백업\김수성\mzk\mzk\db\activescan\registry</v>
      </c>
    </row>
    <row r="6280" spans="1:1" x14ac:dyDescent="0.4">
      <c r="A6280" t="str">
        <f>HYPERLINK("\\10.12.11.20\TFO.FAIT.Share\생산관리팀 백업\김수성\mzk\mzk\db\activescan\service")</f>
        <v>\\10.12.11.20\TFO.FAIT.Share\생산관리팀 백업\김수성\mzk\mzk\db\activescan\service</v>
      </c>
    </row>
    <row r="6281" spans="1:1" x14ac:dyDescent="0.4">
      <c r="A6281" t="str">
        <f>HYPERLINK("\\10.12.11.20\TFO.FAIT.Share\생산관리팀 백업\김수성\mzk\mzk\db\threat\combo")</f>
        <v>\\10.12.11.20\TFO.FAIT.Share\생산관리팀 백업\김수성\mzk\mzk\db\threat\combo</v>
      </c>
    </row>
    <row r="6282" spans="1:1" x14ac:dyDescent="0.4">
      <c r="A6282" t="str">
        <f>HYPERLINK("\\10.12.11.20\TFO.FAIT.Share\생산관리팀 백업\김수성\mzk\mzk\db\threat\directory")</f>
        <v>\\10.12.11.20\TFO.FAIT.Share\생산관리팀 백업\김수성\mzk\mzk\db\threat\directory</v>
      </c>
    </row>
    <row r="6283" spans="1:1" x14ac:dyDescent="0.4">
      <c r="A6283" t="str">
        <f>HYPERLINK("\\10.12.11.20\TFO.FAIT.Share\생산관리팀 백업\김수성\mzk\mzk\db\threat\file")</f>
        <v>\\10.12.11.20\TFO.FAIT.Share\생산관리팀 백업\김수성\mzk\mzk\db\threat\file</v>
      </c>
    </row>
    <row r="6284" spans="1:1" x14ac:dyDescent="0.4">
      <c r="A6284" t="str">
        <f>HYPERLINK("\\10.12.11.20\TFO.FAIT.Share\생산관리팀 백업\김수성\mzk\mzk\db\threat\network")</f>
        <v>\\10.12.11.20\TFO.FAIT.Share\생산관리팀 백업\김수성\mzk\mzk\db\threat\network</v>
      </c>
    </row>
    <row r="6285" spans="1:1" x14ac:dyDescent="0.4">
      <c r="A6285" t="str">
        <f>HYPERLINK("\\10.12.11.20\TFO.FAIT.Share\생산관리팀 백업\김수성\mzk\mzk\db\threat\registry")</f>
        <v>\\10.12.11.20\TFO.FAIT.Share\생산관리팀 백업\김수성\mzk\mzk\db\threat\registry</v>
      </c>
    </row>
    <row r="6286" spans="1:1" x14ac:dyDescent="0.4">
      <c r="A6286" t="str">
        <f>HYPERLINK("\\10.12.11.20\TFO.FAIT.Share\생산관리팀 백업\김수성\mzk\mzk\db\threat\service")</f>
        <v>\\10.12.11.20\TFO.FAIT.Share\생산관리팀 백업\김수성\mzk\mzk\db\threat\service</v>
      </c>
    </row>
    <row r="6287" spans="1:1" x14ac:dyDescent="0.4">
      <c r="A6287" t="str">
        <f>HYPERLINK("\\10.12.11.20\TFO.FAIT.Share\생산관리팀 백업\김수성\mzk\mzk\db_exec\activescan")</f>
        <v>\\10.12.11.20\TFO.FAIT.Share\생산관리팀 백업\김수성\mzk\mzk\db_exec\activescan</v>
      </c>
    </row>
    <row r="6288" spans="1:1" x14ac:dyDescent="0.4">
      <c r="A6288" t="str">
        <f>HYPERLINK("\\10.12.11.20\TFO.FAIT.Share\생산관리팀 백업\김수성\mzk\mzk\db_exec\check")</f>
        <v>\\10.12.11.20\TFO.FAIT.Share\생산관리팀 백업\김수성\mzk\mzk\db_exec\check</v>
      </c>
    </row>
    <row r="6289" spans="1:1" x14ac:dyDescent="0.4">
      <c r="A6289" t="str">
        <f>HYPERLINK("\\10.12.11.20\TFO.FAIT.Share\생산관리팀 백업\김수성\mzk\mzk\db_exec\except")</f>
        <v>\\10.12.11.20\TFO.FAIT.Share\생산관리팀 백업\김수성\mzk\mzk\db_exec\except</v>
      </c>
    </row>
    <row r="6290" spans="1:1" x14ac:dyDescent="0.4">
      <c r="A6290" t="str">
        <f>HYPERLINK("\\10.12.11.20\TFO.FAIT.Share\생산관리팀 백업\김수성\mzk\mzk\db_exec\md5chk")</f>
        <v>\\10.12.11.20\TFO.FAIT.Share\생산관리팀 백업\김수성\mzk\mzk\db_exec\md5chk</v>
      </c>
    </row>
    <row r="6291" spans="1:1" x14ac:dyDescent="0.4">
      <c r="A6291" t="str">
        <f>HYPERLINK("\\10.12.11.20\TFO.FAIT.Share\생산관리팀 백업\김수성\mzk\mzk\db_exec\threat")</f>
        <v>\\10.12.11.20\TFO.FAIT.Share\생산관리팀 백업\김수성\mzk\mzk\db_exec\threat</v>
      </c>
    </row>
    <row r="6292" spans="1:1" x14ac:dyDescent="0.4">
      <c r="A6292" t="str">
        <f>HYPERLINK("\\10.12.11.20\TFO.FAIT.Share\생산관리팀 백업\김수성\mzk\mzk\db_exec\activescan\directory")</f>
        <v>\\10.12.11.20\TFO.FAIT.Share\생산관리팀 백업\김수성\mzk\mzk\db_exec\activescan\directory</v>
      </c>
    </row>
    <row r="6293" spans="1:1" x14ac:dyDescent="0.4">
      <c r="A6293" t="str">
        <f>HYPERLINK("\\10.12.11.20\TFO.FAIT.Share\생산관리팀 백업\김수성\mzk\mzk\db_exec\activescan\file")</f>
        <v>\\10.12.11.20\TFO.FAIT.Share\생산관리팀 백업\김수성\mzk\mzk\db_exec\activescan\file</v>
      </c>
    </row>
    <row r="6294" spans="1:1" x14ac:dyDescent="0.4">
      <c r="A6294" t="str">
        <f>HYPERLINK("\\10.12.11.20\TFO.FAIT.Share\생산관리팀 백업\김수성\mzk\mzk\db_exec\activescan\network")</f>
        <v>\\10.12.11.20\TFO.FAIT.Share\생산관리팀 백업\김수성\mzk\mzk\db_exec\activescan\network</v>
      </c>
    </row>
    <row r="6295" spans="1:1" x14ac:dyDescent="0.4">
      <c r="A6295" t="str">
        <f>HYPERLINK("\\10.12.11.20\TFO.FAIT.Share\생산관리팀 백업\김수성\mzk\mzk\db_exec\activescan\registry")</f>
        <v>\\10.12.11.20\TFO.FAIT.Share\생산관리팀 백업\김수성\mzk\mzk\db_exec\activescan\registry</v>
      </c>
    </row>
    <row r="6296" spans="1:1" x14ac:dyDescent="0.4">
      <c r="A6296" t="str">
        <f>HYPERLINK("\\10.12.11.20\TFO.FAIT.Share\생산관리팀 백업\김수성\mzk\mzk\db_exec\activescan\service")</f>
        <v>\\10.12.11.20\TFO.FAIT.Share\생산관리팀 백업\김수성\mzk\mzk\db_exec\activescan\service</v>
      </c>
    </row>
    <row r="6297" spans="1:1" x14ac:dyDescent="0.4">
      <c r="A6297" t="str">
        <f>HYPERLINK("\\10.12.11.20\TFO.FAIT.Share\생산관리팀 백업\김수성\mzk\mzk\db_exec\threat\combo")</f>
        <v>\\10.12.11.20\TFO.FAIT.Share\생산관리팀 백업\김수성\mzk\mzk\db_exec\threat\combo</v>
      </c>
    </row>
    <row r="6298" spans="1:1" x14ac:dyDescent="0.4">
      <c r="A6298" t="str">
        <f>HYPERLINK("\\10.12.11.20\TFO.FAIT.Share\생산관리팀 백업\김수성\mzk\mzk\db_exec\threat\directory")</f>
        <v>\\10.12.11.20\TFO.FAIT.Share\생산관리팀 백업\김수성\mzk\mzk\db_exec\threat\directory</v>
      </c>
    </row>
    <row r="6299" spans="1:1" x14ac:dyDescent="0.4">
      <c r="A6299" t="str">
        <f>HYPERLINK("\\10.12.11.20\TFO.FAIT.Share\생산관리팀 백업\김수성\mzk\mzk\db_exec\threat\file")</f>
        <v>\\10.12.11.20\TFO.FAIT.Share\생산관리팀 백업\김수성\mzk\mzk\db_exec\threat\file</v>
      </c>
    </row>
    <row r="6300" spans="1:1" x14ac:dyDescent="0.4">
      <c r="A6300" t="str">
        <f>HYPERLINK("\\10.12.11.20\TFO.FAIT.Share\생산관리팀 백업\김수성\mzk\mzk\db_exec\threat\network")</f>
        <v>\\10.12.11.20\TFO.FAIT.Share\생산관리팀 백업\김수성\mzk\mzk\db_exec\threat\network</v>
      </c>
    </row>
    <row r="6301" spans="1:1" x14ac:dyDescent="0.4">
      <c r="A6301" t="str">
        <f>HYPERLINK("\\10.12.11.20\TFO.FAIT.Share\생산관리팀 백업\김수성\mzk\mzk\db_exec\threat\registry")</f>
        <v>\\10.12.11.20\TFO.FAIT.Share\생산관리팀 백업\김수성\mzk\mzk\db_exec\threat\registry</v>
      </c>
    </row>
    <row r="6302" spans="1:1" x14ac:dyDescent="0.4">
      <c r="A6302" t="str">
        <f>HYPERLINK("\\10.12.11.20\TFO.FAIT.Share\생산관리팀 백업\김수성\mzk\mzk\db_exec\threat\service")</f>
        <v>\\10.12.11.20\TFO.FAIT.Share\생산관리팀 백업\김수성\mzk\mzk\db_exec\threat\service</v>
      </c>
    </row>
    <row r="6303" spans="1:1" x14ac:dyDescent="0.4">
      <c r="A6303" t="str">
        <f>HYPERLINK("\\10.12.11.20\TFO.FAIT.Share\생산관리팀 백업\김수성\mzk\mzk\tools\binasc")</f>
        <v>\\10.12.11.20\TFO.FAIT.Share\생산관리팀 백업\김수성\mzk\mzk\tools\binasc</v>
      </c>
    </row>
    <row r="6304" spans="1:1" x14ac:dyDescent="0.4">
      <c r="A6304" t="str">
        <f>HYPERLINK("\\10.12.11.20\TFO.FAIT.Share\생산관리팀 백업\김수성\mzk\mzk\tools\chcp")</f>
        <v>\\10.12.11.20\TFO.FAIT.Share\생산관리팀 백업\김수성\mzk\mzk\tools\chcp</v>
      </c>
    </row>
    <row r="6305" spans="1:1" x14ac:dyDescent="0.4">
      <c r="A6305" t="str">
        <f>HYPERLINK("\\10.12.11.20\TFO.FAIT.Share\생산관리팀 백업\김수성\mzk\mzk\tools\crypt")</f>
        <v>\\10.12.11.20\TFO.FAIT.Share\생산관리팀 백업\김수성\mzk\mzk\tools\crypt</v>
      </c>
    </row>
    <row r="6306" spans="1:1" x14ac:dyDescent="0.4">
      <c r="A6306" t="str">
        <f>HYPERLINK("\\10.12.11.20\TFO.FAIT.Share\생산관리팀 백업\김수성\mzk\mzk\tools\grep")</f>
        <v>\\10.12.11.20\TFO.FAIT.Share\생산관리팀 백업\김수성\mzk\mzk\tools\grep</v>
      </c>
    </row>
    <row r="6307" spans="1:1" x14ac:dyDescent="0.4">
      <c r="A6307" t="str">
        <f>HYPERLINK("\\10.12.11.20\TFO.FAIT.Share\생산관리팀 백업\김수성\mzk\mzk\tools\magnetok")</f>
        <v>\\10.12.11.20\TFO.FAIT.Share\생산관리팀 백업\김수성\mzk\mzk\tools\magnetok</v>
      </c>
    </row>
    <row r="6308" spans="1:1" x14ac:dyDescent="0.4">
      <c r="A6308" t="str">
        <f>HYPERLINK("\\10.12.11.20\TFO.FAIT.Share\생산관리팀 백업\김수성\mzk\mzk\tools\md5deep")</f>
        <v>\\10.12.11.20\TFO.FAIT.Share\생산관리팀 백업\김수성\mzk\mzk\tools\md5deep</v>
      </c>
    </row>
    <row r="6309" spans="1:1" x14ac:dyDescent="0.4">
      <c r="A6309" t="str">
        <f>HYPERLINK("\\10.12.11.20\TFO.FAIT.Share\생산관리팀 백업\김수성\mzk\mzk\tools\rtkscan")</f>
        <v>\\10.12.11.20\TFO.FAIT.Share\생산관리팀 백업\김수성\mzk\mzk\tools\rtkscan</v>
      </c>
    </row>
    <row r="6310" spans="1:1" x14ac:dyDescent="0.4">
      <c r="A6310" t="str">
        <f>HYPERLINK("\\10.12.11.20\TFO.FAIT.Share\생산관리팀 백업\김수성\mzk\mzk\tools\setacl")</f>
        <v>\\10.12.11.20\TFO.FAIT.Share\생산관리팀 백업\김수성\mzk\mzk\tools\setacl</v>
      </c>
    </row>
    <row r="6311" spans="1:1" x14ac:dyDescent="0.4">
      <c r="A6311" t="str">
        <f>HYPERLINK("\\10.12.11.20\TFO.FAIT.Share\생산관리팀 백업\김수성\mzk\mzk\tools\shortcut")</f>
        <v>\\10.12.11.20\TFO.FAIT.Share\생산관리팀 백업\김수성\mzk\mzk\tools\shortcut</v>
      </c>
    </row>
    <row r="6312" spans="1:1" x14ac:dyDescent="0.4">
      <c r="A6312" t="str">
        <f>HYPERLINK("\\10.12.11.20\TFO.FAIT.Share\생산관리팀 백업\김수성\mzk\mzk\tools\tasks")</f>
        <v>\\10.12.11.20\TFO.FAIT.Share\생산관리팀 백업\김수성\mzk\mzk\tools\tasks</v>
      </c>
    </row>
    <row r="6313" spans="1:1" x14ac:dyDescent="0.4">
      <c r="A6313" t="str">
        <f>HYPERLINK("\\10.12.11.20\TFO.FAIT.Share\생산관리팀 백업\김수성\mzk\mzk\tools\magnetok\skin")</f>
        <v>\\10.12.11.20\TFO.FAIT.Share\생산관리팀 백업\김수성\mzk\mzk\tools\magnetok\skin</v>
      </c>
    </row>
    <row r="6314" spans="1:1" x14ac:dyDescent="0.4">
      <c r="A6314" t="str">
        <f>HYPERLINK("\\10.12.11.20\TFO.FAIT.Share\생산관리팀 백업\김수성\mzk\mzk\tools\setacl\x64")</f>
        <v>\\10.12.11.20\TFO.FAIT.Share\생산관리팀 백업\김수성\mzk\mzk\tools\setacl\x64</v>
      </c>
    </row>
    <row r="6315" spans="1:1" x14ac:dyDescent="0.4">
      <c r="A6315" t="str">
        <f>HYPERLINK("\\10.12.11.20\TFO.FAIT.Share\생산관리팀 백업\김수성\mzk\mzk\tools\setacl\x86")</f>
        <v>\\10.12.11.20\TFO.FAIT.Share\생산관리팀 백업\김수성\mzk\mzk\tools\setacl\x86</v>
      </c>
    </row>
    <row r="6316" spans="1:1" x14ac:dyDescent="0.4">
      <c r="A6316" t="str">
        <f>HYPERLINK("\\10.12.11.20\TFO.FAIT.Share\생산관리팀 백업\김수성\revouninstaller-portable\lang")</f>
        <v>\\10.12.11.20\TFO.FAIT.Share\생산관리팀 백업\김수성\revouninstaller-portable\lang</v>
      </c>
    </row>
    <row r="6317" spans="1:1" x14ac:dyDescent="0.4">
      <c r="A6317" t="str">
        <f>HYPERLINK("\\10.12.11.20\TFO.FAIT.Share\생산관리팀 백업\데이타만 줘\@수입 FIBER Barcode 발행")</f>
        <v>\\10.12.11.20\TFO.FAIT.Share\생산관리팀 백업\데이타만 줘\@수입 FIBER Barcode 발행</v>
      </c>
    </row>
    <row r="6318" spans="1:1" x14ac:dyDescent="0.4">
      <c r="A6318" t="str">
        <f>HYPERLINK("\\10.12.11.20\TFO.FAIT.Share\생산관리팀 백업\데이타만 줘\D_Drive")</f>
        <v>\\10.12.11.20\TFO.FAIT.Share\생산관리팀 백업\데이타만 줘\D_Drive</v>
      </c>
    </row>
    <row r="6319" spans="1:1" x14ac:dyDescent="0.4">
      <c r="A6319" t="str">
        <f>HYPERLINK("\\10.12.11.20\TFO.FAIT.Share\생산관리팀 백업\데이타만 줘\NPKI")</f>
        <v>\\10.12.11.20\TFO.FAIT.Share\생산관리팀 백업\데이타만 줘\NPKI</v>
      </c>
    </row>
    <row r="6320" spans="1:1" x14ac:dyDescent="0.4">
      <c r="A6320" t="str">
        <f>HYPERLINK("\\10.12.11.20\TFO.FAIT.Share\생산관리팀 백업\데이타만 줘\Optomagic-kss의 데이타만 줘")</f>
        <v>\\10.12.11.20\TFO.FAIT.Share\생산관리팀 백업\데이타만 줘\Optomagic-kss의 데이타만 줘</v>
      </c>
    </row>
    <row r="6321" spans="1:1" x14ac:dyDescent="0.4">
      <c r="A6321" t="str">
        <f>HYPERLINK("\\10.12.11.20\TFO.FAIT.Share\생산관리팀 백업\데이타만 줘\OS_BACKUP")</f>
        <v>\\10.12.11.20\TFO.FAIT.Share\생산관리팀 백업\데이타만 줘\OS_BACKUP</v>
      </c>
    </row>
    <row r="6322" spans="1:1" x14ac:dyDescent="0.4">
      <c r="A6322" t="str">
        <f>HYPERLINK("\\10.12.11.20\TFO.FAIT.Share\생산관리팀 백업\데이타만 줘\Recycled")</f>
        <v>\\10.12.11.20\TFO.FAIT.Share\생산관리팀 백업\데이타만 줘\Recycled</v>
      </c>
    </row>
    <row r="6323" spans="1:1" x14ac:dyDescent="0.4">
      <c r="A6323" t="str">
        <f>HYPERLINK("\\10.12.11.20\TFO.FAIT.Share\생산관리팀 백업\데이타만 줘\RFID_오출하체크")</f>
        <v>\\10.12.11.20\TFO.FAIT.Share\생산관리팀 백업\데이타만 줘\RFID_오출하체크</v>
      </c>
    </row>
    <row r="6324" spans="1:1" x14ac:dyDescent="0.4">
      <c r="A6324" t="str">
        <f>HYPERLINK("\\10.12.11.20\TFO.FAIT.Share\생산관리팀 백업\데이타만 줘\System Volume Information")</f>
        <v>\\10.12.11.20\TFO.FAIT.Share\생산관리팀 백업\데이타만 줘\System Volume Information</v>
      </c>
    </row>
    <row r="6325" spans="1:1" x14ac:dyDescent="0.4">
      <c r="A6325" t="str">
        <f>HYPERLINK("\\10.12.11.20\TFO.FAIT.Share\생산관리팀 백업\데이타만 줘\tools")</f>
        <v>\\10.12.11.20\TFO.FAIT.Share\생산관리팀 백업\데이타만 줘\tools</v>
      </c>
    </row>
    <row r="6326" spans="1:1" x14ac:dyDescent="0.4">
      <c r="A6326" t="str">
        <f>HYPERLINK("\\10.12.11.20\TFO.FAIT.Share\생산관리팀 백업\데이타만 줘\WMS")</f>
        <v>\\10.12.11.20\TFO.FAIT.Share\생산관리팀 백업\데이타만 줘\WMS</v>
      </c>
    </row>
    <row r="6327" spans="1:1" x14ac:dyDescent="0.4">
      <c r="A6327" t="str">
        <f>HYPERLINK("\\10.12.11.20\TFO.FAIT.Share\생산관리팀 백업\데이타만 줘\x64")</f>
        <v>\\10.12.11.20\TFO.FAIT.Share\생산관리팀 백업\데이타만 줘\x64</v>
      </c>
    </row>
    <row r="6328" spans="1:1" x14ac:dyDescent="0.4">
      <c r="A6328" t="str">
        <f>HYPERLINK("\\10.12.11.20\TFO.FAIT.Share\생산관리팀 백업\데이타만 줘\개인폴더")</f>
        <v>\\10.12.11.20\TFO.FAIT.Share\생산관리팀 백업\데이타만 줘\개인폴더</v>
      </c>
    </row>
    <row r="6329" spans="1:1" x14ac:dyDescent="0.4">
      <c r="A6329" t="str">
        <f>HYPERLINK("\\10.12.11.20\TFO.FAIT.Share\생산관리팀 백업\데이타만 줘\기타")</f>
        <v>\\10.12.11.20\TFO.FAIT.Share\생산관리팀 백업\데이타만 줘\기타</v>
      </c>
    </row>
    <row r="6330" spans="1:1" x14ac:dyDescent="0.4">
      <c r="A6330" t="str">
        <f>HYPERLINK("\\10.12.11.20\TFO.FAIT.Share\생산관리팀 백업\데이타만 줘\보빈라벨재발행data(자가소비)")</f>
        <v>\\10.12.11.20\TFO.FAIT.Share\생산관리팀 백업\데이타만 줘\보빈라벨재발행data(자가소비)</v>
      </c>
    </row>
    <row r="6331" spans="1:1" x14ac:dyDescent="0.4">
      <c r="A6331" t="str">
        <f>HYPERLINK("\\10.12.11.20\TFO.FAIT.Share\생산관리팀 백업\데이타만 줘\성적서 back up")</f>
        <v>\\10.12.11.20\TFO.FAIT.Share\생산관리팀 백업\데이타만 줘\성적서 back up</v>
      </c>
    </row>
    <row r="6332" spans="1:1" x14ac:dyDescent="0.4">
      <c r="A6332" t="str">
        <f>HYPERLINK("\\10.12.11.20\TFO.FAIT.Share\생산관리팀 백업\데이타만 줘\중수소 일지")</f>
        <v>\\10.12.11.20\TFO.FAIT.Share\생산관리팀 백업\데이타만 줘\중수소 일지</v>
      </c>
    </row>
    <row r="6333" spans="1:1" x14ac:dyDescent="0.4">
      <c r="A6333" t="str">
        <f>HYPERLINK("\\10.12.11.20\TFO.FAIT.Share\생산관리팀 백업\데이타만 줘\출하계산")</f>
        <v>\\10.12.11.20\TFO.FAIT.Share\생산관리팀 백업\데이타만 줘\출하계산</v>
      </c>
    </row>
    <row r="6334" spans="1:1" x14ac:dyDescent="0.4">
      <c r="A6334" t="str">
        <f>HYPERLINK("\\10.12.11.20\TFO.FAIT.Share\생산관리팀 백업\데이타만 줘\출하데이터")</f>
        <v>\\10.12.11.20\TFO.FAIT.Share\생산관리팀 백업\데이타만 줘\출하데이터</v>
      </c>
    </row>
    <row r="6335" spans="1:1" x14ac:dyDescent="0.4">
      <c r="A6335" t="str">
        <f>HYPERLINK("\\10.12.11.20\TFO.FAIT.Share\생산관리팀 백업\데이타만 줘\포장업무")</f>
        <v>\\10.12.11.20\TFO.FAIT.Share\생산관리팀 백업\데이타만 줘\포장업무</v>
      </c>
    </row>
    <row r="6336" spans="1:1" x14ac:dyDescent="0.4">
      <c r="A6336" t="str">
        <f>HYPERLINK("\\10.12.11.20\TFO.FAIT.Share\생산관리팀 백업\데이타만 줘\@수입 FIBER Barcode 발행\기술팀 바코드")</f>
        <v>\\10.12.11.20\TFO.FAIT.Share\생산관리팀 백업\데이타만 줘\@수입 FIBER Barcode 발행\기술팀 바코드</v>
      </c>
    </row>
    <row r="6337" spans="1:1" x14ac:dyDescent="0.4">
      <c r="A6337" t="str">
        <f>HYPERLINK("\\10.12.11.20\TFO.FAIT.Share\생산관리팀 백업\데이타만 줘\@수입 FIBER Barcode 발행\독일 링 샘플")</f>
        <v>\\10.12.11.20\TFO.FAIT.Share\생산관리팀 백업\데이타만 줘\@수입 FIBER Barcode 발행\독일 링 샘플</v>
      </c>
    </row>
    <row r="6338" spans="1:1" x14ac:dyDescent="0.4">
      <c r="A6338" t="str">
        <f>HYPERLINK("\\10.12.11.20\TFO.FAIT.Share\생산관리팀 백업\데이타만 줘\@수입 FIBER Barcode 발행\수입보빈")</f>
        <v>\\10.12.11.20\TFO.FAIT.Share\생산관리팀 백업\데이타만 줘\@수입 FIBER Barcode 발행\수입보빈</v>
      </c>
    </row>
    <row r="6339" spans="1:1" x14ac:dyDescent="0.4">
      <c r="A6339" t="str">
        <f>HYPERLINK("\\10.12.11.20\TFO.FAIT.Share\생산관리팀 백업\데이타만 줘\@수입 FIBER Barcode 발행\수입보빈\10월")</f>
        <v>\\10.12.11.20\TFO.FAIT.Share\생산관리팀 백업\데이타만 줘\@수입 FIBER Barcode 발행\수입보빈\10월</v>
      </c>
    </row>
    <row r="6340" spans="1:1" x14ac:dyDescent="0.4">
      <c r="A6340" t="str">
        <f>HYPERLINK("\\10.12.11.20\TFO.FAIT.Share\생산관리팀 백업\데이타만 줘\@수입 FIBER Barcode 발행\수입보빈\7월")</f>
        <v>\\10.12.11.20\TFO.FAIT.Share\생산관리팀 백업\데이타만 줘\@수입 FIBER Barcode 발행\수입보빈\7월</v>
      </c>
    </row>
    <row r="6341" spans="1:1" x14ac:dyDescent="0.4">
      <c r="A6341" t="str">
        <f>HYPERLINK("\\10.12.11.20\TFO.FAIT.Share\생산관리팀 백업\데이타만 줘\@수입 FIBER Barcode 발행\수입보빈\8월")</f>
        <v>\\10.12.11.20\TFO.FAIT.Share\생산관리팀 백업\데이타만 줘\@수입 FIBER Barcode 발행\수입보빈\8월</v>
      </c>
    </row>
    <row r="6342" spans="1:1" x14ac:dyDescent="0.4">
      <c r="A6342" t="str">
        <f>HYPERLINK("\\10.12.11.20\TFO.FAIT.Share\생산관리팀 백업\데이타만 줘\@수입 FIBER Barcode 발행\수입보빈\9월")</f>
        <v>\\10.12.11.20\TFO.FAIT.Share\생산관리팀 백업\데이타만 줘\@수입 FIBER Barcode 발행\수입보빈\9월</v>
      </c>
    </row>
    <row r="6343" spans="1:1" x14ac:dyDescent="0.4">
      <c r="A6343" t="str">
        <f>HYPERLINK("\\10.12.11.20\TFO.FAIT.Share\생산관리팀 백업\데이타만 줘\@수입 FIBER Barcode 발행\수입보빈\10월\수입보빈 181001")</f>
        <v>\\10.12.11.20\TFO.FAIT.Share\생산관리팀 백업\데이타만 줘\@수입 FIBER Barcode 발행\수입보빈\10월\수입보빈 181001</v>
      </c>
    </row>
    <row r="6344" spans="1:1" x14ac:dyDescent="0.4">
      <c r="A6344" t="str">
        <f>HYPERLINK("\\10.12.11.20\TFO.FAIT.Share\생산관리팀 백업\데이타만 줘\@수입 FIBER Barcode 발행\수입보빈\7월\중천 1차 180706")</f>
        <v>\\10.12.11.20\TFO.FAIT.Share\생산관리팀 백업\데이타만 줘\@수입 FIBER Barcode 발행\수입보빈\7월\중천 1차 180706</v>
      </c>
    </row>
    <row r="6345" spans="1:1" x14ac:dyDescent="0.4">
      <c r="A6345" t="str">
        <f>HYPERLINK("\\10.12.11.20\TFO.FAIT.Share\생산관리팀 백업\데이타만 줘\@수입 FIBER Barcode 발행\수입보빈\7월\중천 2차 180717")</f>
        <v>\\10.12.11.20\TFO.FAIT.Share\생산관리팀 백업\데이타만 줘\@수입 FIBER Barcode 발행\수입보빈\7월\중천 2차 180717</v>
      </c>
    </row>
    <row r="6346" spans="1:1" x14ac:dyDescent="0.4">
      <c r="A6346" t="str">
        <f>HYPERLINK("\\10.12.11.20\TFO.FAIT.Share\생산관리팀 백업\데이타만 줘\@수입 FIBER Barcode 발행\수입보빈\7월\중천 2차 180731")</f>
        <v>\\10.12.11.20\TFO.FAIT.Share\생산관리팀 백업\데이타만 줘\@수입 FIBER Barcode 발행\수입보빈\7월\중천 2차 180731</v>
      </c>
    </row>
    <row r="6347" spans="1:1" x14ac:dyDescent="0.4">
      <c r="A6347" t="str">
        <f>HYPERLINK("\\10.12.11.20\TFO.FAIT.Share\생산관리팀 백업\데이타만 줘\@수입 FIBER Barcode 발행\수입보빈\7월\중천 2차 바코드 재발행 (주말) 180729")</f>
        <v>\\10.12.11.20\TFO.FAIT.Share\생산관리팀 백업\데이타만 줘\@수입 FIBER Barcode 발행\수입보빈\7월\중천 2차 바코드 재발행 (주말) 180729</v>
      </c>
    </row>
    <row r="6348" spans="1:1" x14ac:dyDescent="0.4">
      <c r="A6348" t="str">
        <f>HYPERLINK("\\10.12.11.20\TFO.FAIT.Share\생산관리팀 백업\데이타만 줘\@수입 FIBER Barcode 발행\수입보빈\7월\중천 2차 주말작업분")</f>
        <v>\\10.12.11.20\TFO.FAIT.Share\생산관리팀 백업\데이타만 줘\@수입 FIBER Barcode 발행\수입보빈\7월\중천 2차 주말작업분</v>
      </c>
    </row>
    <row r="6349" spans="1:1" x14ac:dyDescent="0.4">
      <c r="A6349" t="str">
        <f>HYPERLINK("\\10.12.11.20\TFO.FAIT.Share\생산관리팀 백업\데이타만 줘\@수입 FIBER Barcode 발행\수입보빈\7월\중천 2차 180717\A1은 A단 AW는 B단")</f>
        <v>\\10.12.11.20\TFO.FAIT.Share\생산관리팀 백업\데이타만 줘\@수입 FIBER Barcode 발행\수입보빈\7월\중천 2차 180717\A1은 A단 AW는 B단</v>
      </c>
    </row>
    <row r="6350" spans="1:1" x14ac:dyDescent="0.4">
      <c r="A6350" t="str">
        <f>HYPERLINK("\\10.12.11.20\TFO.FAIT.Share\생산관리팀 백업\데이타만 줘\@수입 FIBER Barcode 발행\수입보빈\7월\중천 2차 주말작업분\주말잘못딴품번")</f>
        <v>\\10.12.11.20\TFO.FAIT.Share\생산관리팀 백업\데이타만 줘\@수입 FIBER Barcode 발행\수입보빈\7월\중천 2차 주말작업분\주말잘못딴품번</v>
      </c>
    </row>
    <row r="6351" spans="1:1" x14ac:dyDescent="0.4">
      <c r="A6351" t="str">
        <f>HYPERLINK("\\10.12.11.20\TFO.FAIT.Share\생산관리팀 백업\데이타만 줘\@수입 FIBER Barcode 발행\수입보빈\8월\수입보빈 180813")</f>
        <v>\\10.12.11.20\TFO.FAIT.Share\생산관리팀 백업\데이타만 줘\@수입 FIBER Barcode 발행\수입보빈\8월\수입보빈 180813</v>
      </c>
    </row>
    <row r="6352" spans="1:1" x14ac:dyDescent="0.4">
      <c r="A6352" t="str">
        <f>HYPERLINK("\\10.12.11.20\TFO.FAIT.Share\생산관리팀 백업\데이타만 줘\@수입 FIBER Barcode 발행\수입보빈\8월\수입보빈 180814")</f>
        <v>\\10.12.11.20\TFO.FAIT.Share\생산관리팀 백업\데이타만 줘\@수입 FIBER Barcode 발행\수입보빈\8월\수입보빈 180814</v>
      </c>
    </row>
    <row r="6353" spans="1:1" x14ac:dyDescent="0.4">
      <c r="A6353" t="str">
        <f>HYPERLINK("\\10.12.11.20\TFO.FAIT.Share\생산관리팀 백업\데이타만 줘\@수입 FIBER Barcode 발행\수입보빈\8월\수입보빈 180815")</f>
        <v>\\10.12.11.20\TFO.FAIT.Share\생산관리팀 백업\데이타만 줘\@수입 FIBER Barcode 발행\수입보빈\8월\수입보빈 180815</v>
      </c>
    </row>
    <row r="6354" spans="1:1" x14ac:dyDescent="0.4">
      <c r="A6354" t="str">
        <f>HYPERLINK("\\10.12.11.20\TFO.FAIT.Share\생산관리팀 백업\데이타만 줘\@수입 FIBER Barcode 발행\수입보빈\8월\수입보빈 180816")</f>
        <v>\\10.12.11.20\TFO.FAIT.Share\생산관리팀 백업\데이타만 줘\@수입 FIBER Barcode 발행\수입보빈\8월\수입보빈 180816</v>
      </c>
    </row>
    <row r="6355" spans="1:1" x14ac:dyDescent="0.4">
      <c r="A6355" t="str">
        <f>HYPERLINK("\\10.12.11.20\TFO.FAIT.Share\생산관리팀 백업\데이타만 줘\@수입 FIBER Barcode 발행\수입보빈\8월\수입보빈 180817")</f>
        <v>\\10.12.11.20\TFO.FAIT.Share\생산관리팀 백업\데이타만 줘\@수입 FIBER Barcode 발행\수입보빈\8월\수입보빈 180817</v>
      </c>
    </row>
    <row r="6356" spans="1:1" x14ac:dyDescent="0.4">
      <c r="A6356" t="str">
        <f>HYPERLINK("\\10.12.11.20\TFO.FAIT.Share\생산관리팀 백업\데이타만 줘\@수입 FIBER Barcode 발행\수입보빈\8월\수입보빈 180818")</f>
        <v>\\10.12.11.20\TFO.FAIT.Share\생산관리팀 백업\데이타만 줘\@수입 FIBER Barcode 발행\수입보빈\8월\수입보빈 180818</v>
      </c>
    </row>
    <row r="6357" spans="1:1" x14ac:dyDescent="0.4">
      <c r="A6357" t="str">
        <f>HYPERLINK("\\10.12.11.20\TFO.FAIT.Share\생산관리팀 백업\데이타만 줘\@수입 FIBER Barcode 발행\수입보빈\8월\수입보빈 180819")</f>
        <v>\\10.12.11.20\TFO.FAIT.Share\생산관리팀 백업\데이타만 줘\@수입 FIBER Barcode 발행\수입보빈\8월\수입보빈 180819</v>
      </c>
    </row>
    <row r="6358" spans="1:1" x14ac:dyDescent="0.4">
      <c r="A6358" t="str">
        <f>HYPERLINK("\\10.12.11.20\TFO.FAIT.Share\생산관리팀 백업\데이타만 줘\@수입 FIBER Barcode 발행\수입보빈\8월\수입보빈 180820")</f>
        <v>\\10.12.11.20\TFO.FAIT.Share\생산관리팀 백업\데이타만 줘\@수입 FIBER Barcode 발행\수입보빈\8월\수입보빈 180820</v>
      </c>
    </row>
    <row r="6359" spans="1:1" x14ac:dyDescent="0.4">
      <c r="A6359" t="str">
        <f>HYPERLINK("\\10.12.11.20\TFO.FAIT.Share\생산관리팀 백업\데이타만 줘\@수입 FIBER Barcode 발행\수입보빈\8월\수입보빈 180821")</f>
        <v>\\10.12.11.20\TFO.FAIT.Share\생산관리팀 백업\데이타만 줘\@수입 FIBER Barcode 발행\수입보빈\8월\수입보빈 180821</v>
      </c>
    </row>
    <row r="6360" spans="1:1" x14ac:dyDescent="0.4">
      <c r="A6360" t="str">
        <f>HYPERLINK("\\10.12.11.20\TFO.FAIT.Share\생산관리팀 백업\데이타만 줘\@수입 FIBER Barcode 발행\수입보빈\8월\수입보빈 180822")</f>
        <v>\\10.12.11.20\TFO.FAIT.Share\생산관리팀 백업\데이타만 줘\@수입 FIBER Barcode 발행\수입보빈\8월\수입보빈 180822</v>
      </c>
    </row>
    <row r="6361" spans="1:1" x14ac:dyDescent="0.4">
      <c r="A6361" t="str">
        <f>HYPERLINK("\\10.12.11.20\TFO.FAIT.Share\생산관리팀 백업\데이타만 줘\@수입 FIBER Barcode 발행\수입보빈\8월\수입보빈 180823")</f>
        <v>\\10.12.11.20\TFO.FAIT.Share\생산관리팀 백업\데이타만 줘\@수입 FIBER Barcode 발행\수입보빈\8월\수입보빈 180823</v>
      </c>
    </row>
    <row r="6362" spans="1:1" x14ac:dyDescent="0.4">
      <c r="A6362" t="str">
        <f>HYPERLINK("\\10.12.11.20\TFO.FAIT.Share\생산관리팀 백업\데이타만 줘\@수입 FIBER Barcode 발행\수입보빈\8월\수입보빈 180824")</f>
        <v>\\10.12.11.20\TFO.FAIT.Share\생산관리팀 백업\데이타만 줘\@수입 FIBER Barcode 발행\수입보빈\8월\수입보빈 180824</v>
      </c>
    </row>
    <row r="6363" spans="1:1" x14ac:dyDescent="0.4">
      <c r="A6363" t="str">
        <f>HYPERLINK("\\10.12.11.20\TFO.FAIT.Share\생산관리팀 백업\데이타만 줘\@수입 FIBER Barcode 발행\수입보빈\8월\수입보빈 180825")</f>
        <v>\\10.12.11.20\TFO.FAIT.Share\생산관리팀 백업\데이타만 줘\@수입 FIBER Barcode 발행\수입보빈\8월\수입보빈 180825</v>
      </c>
    </row>
    <row r="6364" spans="1:1" x14ac:dyDescent="0.4">
      <c r="A6364" t="str">
        <f>HYPERLINK("\\10.12.11.20\TFO.FAIT.Share\생산관리팀 백업\데이타만 줘\@수입 FIBER Barcode 발행\수입보빈\8월\수입보빈 180827")</f>
        <v>\\10.12.11.20\TFO.FAIT.Share\생산관리팀 백업\데이타만 줘\@수입 FIBER Barcode 발행\수입보빈\8월\수입보빈 180827</v>
      </c>
    </row>
    <row r="6365" spans="1:1" x14ac:dyDescent="0.4">
      <c r="A6365" t="str">
        <f>HYPERLINK("\\10.12.11.20\TFO.FAIT.Share\생산관리팀 백업\데이타만 줘\@수입 FIBER Barcode 발행\수입보빈\8월\수입보빈 180828")</f>
        <v>\\10.12.11.20\TFO.FAIT.Share\생산관리팀 백업\데이타만 줘\@수입 FIBER Barcode 발행\수입보빈\8월\수입보빈 180828</v>
      </c>
    </row>
    <row r="6366" spans="1:1" x14ac:dyDescent="0.4">
      <c r="A6366" t="str">
        <f>HYPERLINK("\\10.12.11.20\TFO.FAIT.Share\생산관리팀 백업\데이타만 줘\@수입 FIBER Barcode 발행\수입보빈\8월\수입보빈 180829")</f>
        <v>\\10.12.11.20\TFO.FAIT.Share\생산관리팀 백업\데이타만 줘\@수입 FIBER Barcode 발행\수입보빈\8월\수입보빈 180829</v>
      </c>
    </row>
    <row r="6367" spans="1:1" x14ac:dyDescent="0.4">
      <c r="A6367" t="str">
        <f>HYPERLINK("\\10.12.11.20\TFO.FAIT.Share\생산관리팀 백업\데이타만 줘\@수입 FIBER Barcode 발행\수입보빈\8월\수입보빈 180830")</f>
        <v>\\10.12.11.20\TFO.FAIT.Share\생산관리팀 백업\데이타만 줘\@수입 FIBER Barcode 발행\수입보빈\8월\수입보빈 180830</v>
      </c>
    </row>
    <row r="6368" spans="1:1" x14ac:dyDescent="0.4">
      <c r="A6368" t="str">
        <f>HYPERLINK("\\10.12.11.20\TFO.FAIT.Share\생산관리팀 백업\데이타만 줘\@수입 FIBER Barcode 발행\수입보빈\8월\수입보빈 180831")</f>
        <v>\\10.12.11.20\TFO.FAIT.Share\생산관리팀 백업\데이타만 줘\@수입 FIBER Barcode 발행\수입보빈\8월\수입보빈 180831</v>
      </c>
    </row>
    <row r="6369" spans="1:1" x14ac:dyDescent="0.4">
      <c r="A6369" t="str">
        <f>HYPERLINK("\\10.12.11.20\TFO.FAIT.Share\생산관리팀 백업\데이타만 줘\@수입 FIBER Barcode 발행\수입보빈\8월\수입보빈 재권취분 180806")</f>
        <v>\\10.12.11.20\TFO.FAIT.Share\생산관리팀 백업\데이타만 줘\@수입 FIBER Barcode 발행\수입보빈\8월\수입보빈 재권취분 180806</v>
      </c>
    </row>
    <row r="6370" spans="1:1" x14ac:dyDescent="0.4">
      <c r="A6370" t="str">
        <f>HYPERLINK("\\10.12.11.20\TFO.FAIT.Share\생산관리팀 백업\데이타만 줘\@수입 FIBER Barcode 발행\수입보빈\8월\재권취 대기분 파악 180808")</f>
        <v>\\10.12.11.20\TFO.FAIT.Share\생산관리팀 백업\데이타만 줘\@수입 FIBER Barcode 발행\수입보빈\8월\재권취 대기분 파악 180808</v>
      </c>
    </row>
    <row r="6371" spans="1:1" x14ac:dyDescent="0.4">
      <c r="A6371" t="str">
        <f>HYPERLINK("\\10.12.11.20\TFO.FAIT.Share\생산관리팀 백업\데이타만 줘\@수입 FIBER Barcode 발행\수입보빈\8월\중천 2차 180801")</f>
        <v>\\10.12.11.20\TFO.FAIT.Share\생산관리팀 백업\데이타만 줘\@수입 FIBER Barcode 발행\수입보빈\8월\중천 2차 180801</v>
      </c>
    </row>
    <row r="6372" spans="1:1" x14ac:dyDescent="0.4">
      <c r="A6372" t="str">
        <f>HYPERLINK("\\10.12.11.20\TFO.FAIT.Share\생산관리팀 백업\데이타만 줘\@수입 FIBER Barcode 발행\수입보빈\8월\중천 2차 180802")</f>
        <v>\\10.12.11.20\TFO.FAIT.Share\생산관리팀 백업\데이타만 줘\@수입 FIBER Barcode 발행\수입보빈\8월\중천 2차 180802</v>
      </c>
    </row>
    <row r="6373" spans="1:1" x14ac:dyDescent="0.4">
      <c r="A6373" t="str">
        <f>HYPERLINK("\\10.12.11.20\TFO.FAIT.Share\생산관리팀 백업\데이타만 줘\@수입 FIBER Barcode 발행\수입보빈\8월\수입보빈 180821\난척 일일종합(50보빈)")</f>
        <v>\\10.12.11.20\TFO.FAIT.Share\생산관리팀 백업\데이타만 줘\@수입 FIBER Barcode 발행\수입보빈\8월\수입보빈 180821\난척 일일종합(50보빈)</v>
      </c>
    </row>
    <row r="6374" spans="1:1" x14ac:dyDescent="0.4">
      <c r="A6374" t="str">
        <f>HYPERLINK("\\10.12.11.20\TFO.FAIT.Share\생산관리팀 백업\데이타만 줘\@수입 FIBER Barcode 발행\수입보빈\8월\수입보빈 180823\난척")</f>
        <v>\\10.12.11.20\TFO.FAIT.Share\생산관리팀 백업\데이타만 줘\@수입 FIBER Barcode 발행\수입보빈\8월\수입보빈 180823\난척</v>
      </c>
    </row>
    <row r="6375" spans="1:1" x14ac:dyDescent="0.4">
      <c r="A6375" t="str">
        <f>HYPERLINK("\\10.12.11.20\TFO.FAIT.Share\생산관리팀 백업\데이타만 줘\@수입 FIBER Barcode 발행\수입보빈\8월\수입보빈 180824\PMD")</f>
        <v>\\10.12.11.20\TFO.FAIT.Share\생산관리팀 백업\데이타만 줘\@수입 FIBER Barcode 발행\수입보빈\8월\수입보빈 180824\PMD</v>
      </c>
    </row>
    <row r="6376" spans="1:1" x14ac:dyDescent="0.4">
      <c r="A6376" t="str">
        <f>HYPERLINK("\\10.12.11.20\TFO.FAIT.Share\생산관리팀 백업\데이타만 줘\@수입 FIBER Barcode 발행\수입보빈\8월\수입보빈 180824\난척")</f>
        <v>\\10.12.11.20\TFO.FAIT.Share\생산관리팀 백업\데이타만 줘\@수입 FIBER Barcode 발행\수입보빈\8월\수입보빈 180824\난척</v>
      </c>
    </row>
    <row r="6377" spans="1:1" x14ac:dyDescent="0.4">
      <c r="A6377" t="str">
        <f>HYPERLINK("\\10.12.11.20\TFO.FAIT.Share\생산관리팀 백업\데이타만 줘\@수입 FIBER Barcode 발행\수입보빈\8월\수입보빈 180825\PMD")</f>
        <v>\\10.12.11.20\TFO.FAIT.Share\생산관리팀 백업\데이타만 줘\@수입 FIBER Barcode 발행\수입보빈\8월\수입보빈 180825\PMD</v>
      </c>
    </row>
    <row r="6378" spans="1:1" x14ac:dyDescent="0.4">
      <c r="A6378" t="str">
        <f>HYPERLINK("\\10.12.11.20\TFO.FAIT.Share\생산관리팀 백업\데이타만 줘\@수입 FIBER Barcode 발행\수입보빈\8월\수입보빈 180825\난척")</f>
        <v>\\10.12.11.20\TFO.FAIT.Share\생산관리팀 백업\데이타만 줘\@수입 FIBER Barcode 발행\수입보빈\8월\수입보빈 180825\난척</v>
      </c>
    </row>
    <row r="6379" spans="1:1" x14ac:dyDescent="0.4">
      <c r="A6379" t="str">
        <f>HYPERLINK("\\10.12.11.20\TFO.FAIT.Share\생산관리팀 백업\데이타만 줘\@수입 FIBER Barcode 발행\수입보빈\9월\수입보빈 180903")</f>
        <v>\\10.12.11.20\TFO.FAIT.Share\생산관리팀 백업\데이타만 줘\@수입 FIBER Barcode 발행\수입보빈\9월\수입보빈 180903</v>
      </c>
    </row>
    <row r="6380" spans="1:1" x14ac:dyDescent="0.4">
      <c r="A6380" t="str">
        <f>HYPERLINK("\\10.12.11.20\TFO.FAIT.Share\생산관리팀 백업\데이타만 줘\@수입 FIBER Barcode 발행\수입보빈\9월\수입보빈 180904")</f>
        <v>\\10.12.11.20\TFO.FAIT.Share\생산관리팀 백업\데이타만 줘\@수입 FIBER Barcode 발행\수입보빈\9월\수입보빈 180904</v>
      </c>
    </row>
    <row r="6381" spans="1:1" x14ac:dyDescent="0.4">
      <c r="A6381" t="str">
        <f>HYPERLINK("\\10.12.11.20\TFO.FAIT.Share\생산관리팀 백업\데이타만 줘\@수입 FIBER Barcode 발행\수입보빈\9월\수입보빈 180905")</f>
        <v>\\10.12.11.20\TFO.FAIT.Share\생산관리팀 백업\데이타만 줘\@수입 FIBER Barcode 발행\수입보빈\9월\수입보빈 180905</v>
      </c>
    </row>
    <row r="6382" spans="1:1" x14ac:dyDescent="0.4">
      <c r="A6382" t="str">
        <f>HYPERLINK("\\10.12.11.20\TFO.FAIT.Share\생산관리팀 백업\데이타만 줘\@수입 FIBER Barcode 발행\수입보빈\9월\수입보빈 180906")</f>
        <v>\\10.12.11.20\TFO.FAIT.Share\생산관리팀 백업\데이타만 줘\@수입 FIBER Barcode 발행\수입보빈\9월\수입보빈 180906</v>
      </c>
    </row>
    <row r="6383" spans="1:1" x14ac:dyDescent="0.4">
      <c r="A6383" t="str">
        <f>HYPERLINK("\\10.12.11.20\TFO.FAIT.Share\생산관리팀 백업\데이타만 줘\@수입 FIBER Barcode 발행\수입보빈\9월\수입보빈 180907")</f>
        <v>\\10.12.11.20\TFO.FAIT.Share\생산관리팀 백업\데이타만 줘\@수입 FIBER Barcode 발행\수입보빈\9월\수입보빈 180907</v>
      </c>
    </row>
    <row r="6384" spans="1:1" x14ac:dyDescent="0.4">
      <c r="A6384" t="str">
        <f>HYPERLINK("\\10.12.11.20\TFO.FAIT.Share\생산관리팀 백업\데이타만 줘\@수입 FIBER Barcode 발행\수입보빈\9월\수입보빈 180910")</f>
        <v>\\10.12.11.20\TFO.FAIT.Share\생산관리팀 백업\데이타만 줘\@수입 FIBER Barcode 발행\수입보빈\9월\수입보빈 180910</v>
      </c>
    </row>
    <row r="6385" spans="1:1" x14ac:dyDescent="0.4">
      <c r="A6385" t="str">
        <f>HYPERLINK("\\10.12.11.20\TFO.FAIT.Share\생산관리팀 백업\데이타만 줘\@수입 FIBER Barcode 발행\수입보빈\9월\수입보빈 180911")</f>
        <v>\\10.12.11.20\TFO.FAIT.Share\생산관리팀 백업\데이타만 줘\@수입 FIBER Barcode 발행\수입보빈\9월\수입보빈 180911</v>
      </c>
    </row>
    <row r="6386" spans="1:1" x14ac:dyDescent="0.4">
      <c r="A6386" t="str">
        <f>HYPERLINK("\\10.12.11.20\TFO.FAIT.Share\생산관리팀 백업\데이타만 줘\@수입 FIBER Barcode 발행\수입보빈\9월\수입보빈 180912")</f>
        <v>\\10.12.11.20\TFO.FAIT.Share\생산관리팀 백업\데이타만 줘\@수입 FIBER Barcode 발행\수입보빈\9월\수입보빈 180912</v>
      </c>
    </row>
    <row r="6387" spans="1:1" x14ac:dyDescent="0.4">
      <c r="A6387" t="str">
        <f>HYPERLINK("\\10.12.11.20\TFO.FAIT.Share\생산관리팀 백업\데이타만 줘\@수입 FIBER Barcode 발행\수입보빈\9월\수입보빈 180913")</f>
        <v>\\10.12.11.20\TFO.FAIT.Share\생산관리팀 백업\데이타만 줘\@수입 FIBER Barcode 발행\수입보빈\9월\수입보빈 180913</v>
      </c>
    </row>
    <row r="6388" spans="1:1" x14ac:dyDescent="0.4">
      <c r="A6388" t="str">
        <f>HYPERLINK("\\10.12.11.20\TFO.FAIT.Share\생산관리팀 백업\데이타만 줘\@수입 FIBER Barcode 발행\수입보빈\9월\수입보빈 180914")</f>
        <v>\\10.12.11.20\TFO.FAIT.Share\생산관리팀 백업\데이타만 줘\@수입 FIBER Barcode 발행\수입보빈\9월\수입보빈 180914</v>
      </c>
    </row>
    <row r="6389" spans="1:1" x14ac:dyDescent="0.4">
      <c r="A6389" t="str">
        <f>HYPERLINK("\\10.12.11.20\TFO.FAIT.Share\생산관리팀 백업\데이타만 줘\@수입 FIBER Barcode 발행\수입보빈\9월\수입보빈 180915")</f>
        <v>\\10.12.11.20\TFO.FAIT.Share\생산관리팀 백업\데이타만 줘\@수입 FIBER Barcode 발행\수입보빈\9월\수입보빈 180915</v>
      </c>
    </row>
    <row r="6390" spans="1:1" x14ac:dyDescent="0.4">
      <c r="A6390" t="str">
        <f>HYPERLINK("\\10.12.11.20\TFO.FAIT.Share\생산관리팀 백업\데이타만 줘\@수입 FIBER Barcode 발행\수입보빈\9월\수입보빈 180920")</f>
        <v>\\10.12.11.20\TFO.FAIT.Share\생산관리팀 백업\데이타만 줘\@수입 FIBER Barcode 발행\수입보빈\9월\수입보빈 180920</v>
      </c>
    </row>
    <row r="6391" spans="1:1" x14ac:dyDescent="0.4">
      <c r="A6391" t="str">
        <f>HYPERLINK("\\10.12.11.20\TFO.FAIT.Share\생산관리팀 백업\데이타만 줘\@수입 FIBER Barcode 발행\수입보빈\9월\수입보빈 180904\난척")</f>
        <v>\\10.12.11.20\TFO.FAIT.Share\생산관리팀 백업\데이타만 줘\@수입 FIBER Barcode 발행\수입보빈\9월\수입보빈 180904\난척</v>
      </c>
    </row>
    <row r="6392" spans="1:1" x14ac:dyDescent="0.4">
      <c r="A6392" t="str">
        <f>HYPERLINK("\\10.12.11.20\TFO.FAIT.Share\생산관리팀 백업\데이타만 줘\@수입 FIBER Barcode 발행\수입보빈\9월\수입보빈 180905\난척")</f>
        <v>\\10.12.11.20\TFO.FAIT.Share\생산관리팀 백업\데이타만 줘\@수입 FIBER Barcode 발행\수입보빈\9월\수입보빈 180905\난척</v>
      </c>
    </row>
    <row r="6393" spans="1:1" x14ac:dyDescent="0.4">
      <c r="A6393" t="str">
        <f>HYPERLINK("\\10.12.11.20\TFO.FAIT.Share\생산관리팀 백업\데이타만 줘\@수입 FIBER Barcode 발행\수입보빈\9월\수입보빈 180906\난척")</f>
        <v>\\10.12.11.20\TFO.FAIT.Share\생산관리팀 백업\데이타만 줘\@수입 FIBER Barcode 발행\수입보빈\9월\수입보빈 180906\난척</v>
      </c>
    </row>
    <row r="6394" spans="1:1" x14ac:dyDescent="0.4">
      <c r="A6394" t="str">
        <f>HYPERLINK("\\10.12.11.20\TFO.FAIT.Share\생산관리팀 백업\데이타만 줘\@수입 FIBER Barcode 발행\수입보빈\9월\수입보빈 180906\임시합")</f>
        <v>\\10.12.11.20\TFO.FAIT.Share\생산관리팀 백업\데이타만 줘\@수입 FIBER Barcode 발행\수입보빈\9월\수입보빈 180906\임시합</v>
      </c>
    </row>
    <row r="6395" spans="1:1" x14ac:dyDescent="0.4">
      <c r="A6395" t="str">
        <f>HYPERLINK("\\10.12.11.20\TFO.FAIT.Share\생산관리팀 백업\데이타만 줘\@수입 FIBER Barcode 발행\수입보빈\9월\수입보빈 180907\난척")</f>
        <v>\\10.12.11.20\TFO.FAIT.Share\생산관리팀 백업\데이타만 줘\@수입 FIBER Barcode 발행\수입보빈\9월\수입보빈 180907\난척</v>
      </c>
    </row>
    <row r="6396" spans="1:1" x14ac:dyDescent="0.4">
      <c r="A6396" t="str">
        <f>HYPERLINK("\\10.12.11.20\TFO.FAIT.Share\생산관리팀 백업\데이타만 줘\@수입 FIBER Barcode 발행\수입보빈\9월\수입보빈 180907\임시합")</f>
        <v>\\10.12.11.20\TFO.FAIT.Share\생산관리팀 백업\데이타만 줘\@수입 FIBER Barcode 발행\수입보빈\9월\수입보빈 180907\임시합</v>
      </c>
    </row>
    <row r="6397" spans="1:1" x14ac:dyDescent="0.4">
      <c r="A6397" t="str">
        <f>HYPERLINK("\\10.12.11.20\TFO.FAIT.Share\생산관리팀 백업\데이타만 줘\@수입 FIBER Barcode 발행\수입보빈\9월\수입보빈 180907\정척")</f>
        <v>\\10.12.11.20\TFO.FAIT.Share\생산관리팀 백업\데이타만 줘\@수입 FIBER Barcode 발행\수입보빈\9월\수입보빈 180907\정척</v>
      </c>
    </row>
    <row r="6398" spans="1:1" x14ac:dyDescent="0.4">
      <c r="A6398" t="str">
        <f>HYPERLINK("\\10.12.11.20\TFO.FAIT.Share\생산관리팀 백업\데이타만 줘\@수입 FIBER Barcode 발행\수입보빈\9월\수입보빈 180910\난척")</f>
        <v>\\10.12.11.20\TFO.FAIT.Share\생산관리팀 백업\데이타만 줘\@수입 FIBER Barcode 발행\수입보빈\9월\수입보빈 180910\난척</v>
      </c>
    </row>
    <row r="6399" spans="1:1" x14ac:dyDescent="0.4">
      <c r="A6399" t="str">
        <f>HYPERLINK("\\10.12.11.20\TFO.FAIT.Share\생산관리팀 백업\데이타만 줘\@수입 FIBER Barcode 발행\수입보빈\9월\수입보빈 180910\임시합")</f>
        <v>\\10.12.11.20\TFO.FAIT.Share\생산관리팀 백업\데이타만 줘\@수입 FIBER Barcode 발행\수입보빈\9월\수입보빈 180910\임시합</v>
      </c>
    </row>
    <row r="6400" spans="1:1" x14ac:dyDescent="0.4">
      <c r="A6400" t="str">
        <f>HYPERLINK("\\10.12.11.20\TFO.FAIT.Share\생산관리팀 백업\데이타만 줘\@수입 FIBER Barcode 발행\수입보빈\9월\수입보빈 180910\정척")</f>
        <v>\\10.12.11.20\TFO.FAIT.Share\생산관리팀 백업\데이타만 줘\@수입 FIBER Barcode 발행\수입보빈\9월\수입보빈 180910\정척</v>
      </c>
    </row>
    <row r="6401" spans="1:1" x14ac:dyDescent="0.4">
      <c r="A6401" t="str">
        <f>HYPERLINK("\\10.12.11.20\TFO.FAIT.Share\생산관리팀 백업\데이타만 줘\@수입 FIBER Barcode 발행\수입보빈\9월\수입보빈 180911\임시합")</f>
        <v>\\10.12.11.20\TFO.FAIT.Share\생산관리팀 백업\데이타만 줘\@수입 FIBER Barcode 발행\수입보빈\9월\수입보빈 180911\임시합</v>
      </c>
    </row>
    <row r="6402" spans="1:1" x14ac:dyDescent="0.4">
      <c r="A6402" t="str">
        <f>HYPERLINK("\\10.12.11.20\TFO.FAIT.Share\생산관리팀 백업\데이타만 줘\@수입 FIBER Barcode 발행\수입보빈\9월\수입보빈 180911\정척")</f>
        <v>\\10.12.11.20\TFO.FAIT.Share\생산관리팀 백업\데이타만 줘\@수입 FIBER Barcode 발행\수입보빈\9월\수입보빈 180911\정척</v>
      </c>
    </row>
    <row r="6403" spans="1:1" x14ac:dyDescent="0.4">
      <c r="A6403" t="str">
        <f>HYPERLINK("\\10.12.11.20\TFO.FAIT.Share\생산관리팀 백업\데이타만 줘\@수입 FIBER Barcode 발행\수입보빈\9월\수입보빈 180911\정척\A1")</f>
        <v>\\10.12.11.20\TFO.FAIT.Share\생산관리팀 백업\데이타만 줘\@수입 FIBER Barcode 발행\수입보빈\9월\수입보빈 180911\정척\A1</v>
      </c>
    </row>
    <row r="6404" spans="1:1" x14ac:dyDescent="0.4">
      <c r="A6404" t="str">
        <f>HYPERLINK("\\10.12.11.20\TFO.FAIT.Share\생산관리팀 백업\데이타만 줘\@수입 FIBER Barcode 발행\수입보빈\9월\수입보빈 180911\정척\AW")</f>
        <v>\\10.12.11.20\TFO.FAIT.Share\생산관리팀 백업\데이타만 줘\@수입 FIBER Barcode 발행\수입보빈\9월\수입보빈 180911\정척\AW</v>
      </c>
    </row>
    <row r="6405" spans="1:1" x14ac:dyDescent="0.4">
      <c r="A6405" t="str">
        <f>HYPERLINK("\\10.12.11.20\TFO.FAIT.Share\생산관리팀 백업\데이타만 줘\@수입 FIBER Barcode 발행\수입보빈\9월\수입보빈 180912\임시합")</f>
        <v>\\10.12.11.20\TFO.FAIT.Share\생산관리팀 백업\데이타만 줘\@수입 FIBER Barcode 발행\수입보빈\9월\수입보빈 180912\임시합</v>
      </c>
    </row>
    <row r="6406" spans="1:1" x14ac:dyDescent="0.4">
      <c r="A6406" t="str">
        <f>HYPERLINK("\\10.12.11.20\TFO.FAIT.Share\생산관리팀 백업\데이타만 줘\@수입 FIBER Barcode 발행\수입보빈\9월\수입보빈 180912\정척")</f>
        <v>\\10.12.11.20\TFO.FAIT.Share\생산관리팀 백업\데이타만 줘\@수입 FIBER Barcode 발행\수입보빈\9월\수입보빈 180912\정척</v>
      </c>
    </row>
    <row r="6407" spans="1:1" x14ac:dyDescent="0.4">
      <c r="A6407" t="str">
        <f>HYPERLINK("\\10.12.11.20\TFO.FAIT.Share\생산관리팀 백업\데이타만 줘\@수입 FIBER Barcode 발행\수입보빈\9월\수입보빈 180912\정척\A1")</f>
        <v>\\10.12.11.20\TFO.FAIT.Share\생산관리팀 백업\데이타만 줘\@수입 FIBER Barcode 발행\수입보빈\9월\수입보빈 180912\정척\A1</v>
      </c>
    </row>
    <row r="6408" spans="1:1" x14ac:dyDescent="0.4">
      <c r="A6408" t="str">
        <f>HYPERLINK("\\10.12.11.20\TFO.FAIT.Share\생산관리팀 백업\데이타만 줘\@수입 FIBER Barcode 발행\수입보빈\9월\수입보빈 180912\정척\AW")</f>
        <v>\\10.12.11.20\TFO.FAIT.Share\생산관리팀 백업\데이타만 줘\@수입 FIBER Barcode 발행\수입보빈\9월\수입보빈 180912\정척\AW</v>
      </c>
    </row>
    <row r="6409" spans="1:1" x14ac:dyDescent="0.4">
      <c r="A6409" t="str">
        <f>HYPERLINK("\\10.12.11.20\TFO.FAIT.Share\생산관리팀 백업\데이타만 줘\@수입 FIBER Barcode 발행\수입보빈\9월\수입보빈 180913\난척")</f>
        <v>\\10.12.11.20\TFO.FAIT.Share\생산관리팀 백업\데이타만 줘\@수입 FIBER Barcode 발행\수입보빈\9월\수입보빈 180913\난척</v>
      </c>
    </row>
    <row r="6410" spans="1:1" x14ac:dyDescent="0.4">
      <c r="A6410" t="str">
        <f>HYPERLINK("\\10.12.11.20\TFO.FAIT.Share\생산관리팀 백업\데이타만 줘\@수입 FIBER Barcode 발행\수입보빈\9월\수입보빈 180913\정척")</f>
        <v>\\10.12.11.20\TFO.FAIT.Share\생산관리팀 백업\데이타만 줘\@수입 FIBER Barcode 발행\수입보빈\9월\수입보빈 180913\정척</v>
      </c>
    </row>
    <row r="6411" spans="1:1" x14ac:dyDescent="0.4">
      <c r="A6411" t="str">
        <f>HYPERLINK("\\10.12.11.20\TFO.FAIT.Share\생산관리팀 백업\데이타만 줘\@수입 FIBER Barcode 발행\수입보빈\9월\수입보빈 180913\정척\A1")</f>
        <v>\\10.12.11.20\TFO.FAIT.Share\생산관리팀 백업\데이타만 줘\@수입 FIBER Barcode 발행\수입보빈\9월\수입보빈 180913\정척\A1</v>
      </c>
    </row>
    <row r="6412" spans="1:1" x14ac:dyDescent="0.4">
      <c r="A6412" t="str">
        <f>HYPERLINK("\\10.12.11.20\TFO.FAIT.Share\생산관리팀 백업\데이타만 줘\@수입 FIBER Barcode 발행\수입보빈\9월\수입보빈 180913\정척\AW")</f>
        <v>\\10.12.11.20\TFO.FAIT.Share\생산관리팀 백업\데이타만 줘\@수입 FIBER Barcode 발행\수입보빈\9월\수입보빈 180913\정척\AW</v>
      </c>
    </row>
    <row r="6413" spans="1:1" x14ac:dyDescent="0.4">
      <c r="A6413" t="str">
        <f>HYPERLINK("\\10.12.11.20\TFO.FAIT.Share\생산관리팀 백업\데이타만 줘\@수입 FIBER Barcode 발행\수입보빈\9월\수입보빈 180914\난척")</f>
        <v>\\10.12.11.20\TFO.FAIT.Share\생산관리팀 백업\데이타만 줘\@수입 FIBER Barcode 발행\수입보빈\9월\수입보빈 180914\난척</v>
      </c>
    </row>
    <row r="6414" spans="1:1" x14ac:dyDescent="0.4">
      <c r="A6414" t="str">
        <f>HYPERLINK("\\10.12.11.20\TFO.FAIT.Share\생산관리팀 백업\데이타만 줘\@수입 FIBER Barcode 발행\수입보빈\9월\수입보빈 180914\정척")</f>
        <v>\\10.12.11.20\TFO.FAIT.Share\생산관리팀 백업\데이타만 줘\@수입 FIBER Barcode 발행\수입보빈\9월\수입보빈 180914\정척</v>
      </c>
    </row>
    <row r="6415" spans="1:1" x14ac:dyDescent="0.4">
      <c r="A6415" t="str">
        <f>HYPERLINK("\\10.12.11.20\TFO.FAIT.Share\생산관리팀 백업\데이타만 줘\@수입 FIBER Barcode 발행\수입보빈\9월\수입보빈 180914\정척\A1")</f>
        <v>\\10.12.11.20\TFO.FAIT.Share\생산관리팀 백업\데이타만 줘\@수입 FIBER Barcode 발행\수입보빈\9월\수입보빈 180914\정척\A1</v>
      </c>
    </row>
    <row r="6416" spans="1:1" x14ac:dyDescent="0.4">
      <c r="A6416" t="str">
        <f>HYPERLINK("\\10.12.11.20\TFO.FAIT.Share\생산관리팀 백업\데이타만 줘\@수입 FIBER Barcode 발행\수입보빈\9월\수입보빈 180914\정척\AW")</f>
        <v>\\10.12.11.20\TFO.FAIT.Share\생산관리팀 백업\데이타만 줘\@수입 FIBER Barcode 발행\수입보빈\9월\수입보빈 180914\정척\AW</v>
      </c>
    </row>
    <row r="6417" spans="1:1" x14ac:dyDescent="0.4">
      <c r="A6417" t="str">
        <f>HYPERLINK("\\10.12.11.20\TFO.FAIT.Share\생산관리팀 백업\데이타만 줘\@수입 FIBER Barcode 발행\수입보빈\9월\수입보빈 180920\난척")</f>
        <v>\\10.12.11.20\TFO.FAIT.Share\생산관리팀 백업\데이타만 줘\@수입 FIBER Barcode 발행\수입보빈\9월\수입보빈 180920\난척</v>
      </c>
    </row>
    <row r="6418" spans="1:1" x14ac:dyDescent="0.4">
      <c r="A6418" t="str">
        <f>HYPERLINK("\\10.12.11.20\TFO.FAIT.Share\생산관리팀 백업\데이타만 줘\@수입 FIBER Barcode 발행\수입보빈\9월\수입보빈 180920\정척")</f>
        <v>\\10.12.11.20\TFO.FAIT.Share\생산관리팀 백업\데이타만 줘\@수입 FIBER Barcode 발행\수입보빈\9월\수입보빈 180920\정척</v>
      </c>
    </row>
    <row r="6419" spans="1:1" x14ac:dyDescent="0.4">
      <c r="A6419" t="str">
        <f>HYPERLINK("\\10.12.11.20\TFO.FAIT.Share\생산관리팀 백업\데이타만 줘\D_Drive\검사실 근태")</f>
        <v>\\10.12.11.20\TFO.FAIT.Share\생산관리팀 백업\데이타만 줘\D_Drive\검사실 근태</v>
      </c>
    </row>
    <row r="6420" spans="1:1" x14ac:dyDescent="0.4">
      <c r="A6420" t="str">
        <f>HYPERLINK("\\10.12.11.20\TFO.FAIT.Share\생산관리팀 백업\데이타만 줘\D_Drive\사용하지 않는 바탕 화면 바로 가기")</f>
        <v>\\10.12.11.20\TFO.FAIT.Share\생산관리팀 백업\데이타만 줘\D_Drive\사용하지 않는 바탕 화면 바로 가기</v>
      </c>
    </row>
    <row r="6421" spans="1:1" x14ac:dyDescent="0.4">
      <c r="A6421" t="str">
        <f>HYPERLINK("\\10.12.11.20\TFO.FAIT.Share\생산관리팀 백업\데이타만 줘\D_Drive\성적서(텍스트)")</f>
        <v>\\10.12.11.20\TFO.FAIT.Share\생산관리팀 백업\데이타만 줘\D_Drive\성적서(텍스트)</v>
      </c>
    </row>
    <row r="6422" spans="1:1" x14ac:dyDescent="0.4">
      <c r="A6422" t="str">
        <f>HYPERLINK("\\10.12.11.20\TFO.FAIT.Share\생산관리팀 백업\데이타만 줘\D_Drive\포장 BOX")</f>
        <v>\\10.12.11.20\TFO.FAIT.Share\생산관리팀 백업\데이타만 줘\D_Drive\포장 BOX</v>
      </c>
    </row>
    <row r="6423" spans="1:1" x14ac:dyDescent="0.4">
      <c r="A6423" t="str">
        <f>HYPERLINK("\\10.12.11.20\TFO.FAIT.Share\생산관리팀 백업\데이타만 줘\D_Drive\포장업무")</f>
        <v>\\10.12.11.20\TFO.FAIT.Share\생산관리팀 백업\데이타만 줘\D_Drive\포장업무</v>
      </c>
    </row>
    <row r="6424" spans="1:1" x14ac:dyDescent="0.4">
      <c r="A6424" t="str">
        <f>HYPERLINK("\\10.12.11.20\TFO.FAIT.Share\생산관리팀 백업\데이타만 줘\D_Drive\사용하지 않는 바탕 화면 바로 가기\출하성적서")</f>
        <v>\\10.12.11.20\TFO.FAIT.Share\생산관리팀 백업\데이타만 줘\D_Drive\사용하지 않는 바탕 화면 바로 가기\출하성적서</v>
      </c>
    </row>
    <row r="6425" spans="1:1" x14ac:dyDescent="0.4">
      <c r="A6425" t="str">
        <f>HYPERLINK("\\10.12.11.20\TFO.FAIT.Share\생산관리팀 백업\데이타만 줘\D_Drive\사용하지 않는 바탕 화면 바로 가기\출하성적서\2007년도")</f>
        <v>\\10.12.11.20\TFO.FAIT.Share\생산관리팀 백업\데이타만 줘\D_Drive\사용하지 않는 바탕 화면 바로 가기\출하성적서\2007년도</v>
      </c>
    </row>
    <row r="6426" spans="1:1" x14ac:dyDescent="0.4">
      <c r="A6426" t="str">
        <f>HYPERLINK("\\10.12.11.20\TFO.FAIT.Share\생산관리팀 백업\데이타만 줘\D_Drive\성적서(텍스트)\2006")</f>
        <v>\\10.12.11.20\TFO.FAIT.Share\생산관리팀 백업\데이타만 줘\D_Drive\성적서(텍스트)\2006</v>
      </c>
    </row>
    <row r="6427" spans="1:1" x14ac:dyDescent="0.4">
      <c r="A6427" t="str">
        <f>HYPERLINK("\\10.12.11.20\TFO.FAIT.Share\생산관리팀 백업\데이타만 줘\D_Drive\성적서(텍스트)\2007")</f>
        <v>\\10.12.11.20\TFO.FAIT.Share\생산관리팀 백업\데이타만 줘\D_Drive\성적서(텍스트)\2007</v>
      </c>
    </row>
    <row r="6428" spans="1:1" x14ac:dyDescent="0.4">
      <c r="A6428" t="str">
        <f>HYPERLINK("\\10.12.11.20\TFO.FAIT.Share\생산관리팀 백업\데이타만 줘\D_Drive\성적서(텍스트)\2007\3월")</f>
        <v>\\10.12.11.20\TFO.FAIT.Share\생산관리팀 백업\데이타만 줘\D_Drive\성적서(텍스트)\2007\3월</v>
      </c>
    </row>
    <row r="6429" spans="1:1" x14ac:dyDescent="0.4">
      <c r="A6429" t="str">
        <f>HYPERLINK("\\10.12.11.20\TFO.FAIT.Share\생산관리팀 백업\데이타만 줘\D_Drive\포장업무\SUS 컬러링 선재")</f>
        <v>\\10.12.11.20\TFO.FAIT.Share\생산관리팀 백업\데이타만 줘\D_Drive\포장업무\SUS 컬러링 선재</v>
      </c>
    </row>
    <row r="6430" spans="1:1" x14ac:dyDescent="0.4">
      <c r="A6430" t="str">
        <f>HYPERLINK("\\10.12.11.20\TFO.FAIT.Share\생산관리팀 백업\데이타만 줘\D_Drive\포장업무\성적서")</f>
        <v>\\10.12.11.20\TFO.FAIT.Share\생산관리팀 백업\데이타만 줘\D_Drive\포장업무\성적서</v>
      </c>
    </row>
    <row r="6431" spans="1:1" x14ac:dyDescent="0.4">
      <c r="A6431" t="str">
        <f>HYPERLINK("\\10.12.11.20\TFO.FAIT.Share\생산관리팀 백업\데이타만 줘\D_Drive\포장업무\출하 일지")</f>
        <v>\\10.12.11.20\TFO.FAIT.Share\생산관리팀 백업\데이타만 줘\D_Drive\포장업무\출하 일지</v>
      </c>
    </row>
    <row r="6432" spans="1:1" x14ac:dyDescent="0.4">
      <c r="A6432" t="str">
        <f>HYPERLINK("\\10.12.11.20\TFO.FAIT.Share\생산관리팀 백업\데이타만 줘\D_Drive\포장업무\성적서\2006년도")</f>
        <v>\\10.12.11.20\TFO.FAIT.Share\생산관리팀 백업\데이타만 줘\D_Drive\포장업무\성적서\2006년도</v>
      </c>
    </row>
    <row r="6433" spans="1:1" x14ac:dyDescent="0.4">
      <c r="A6433" t="str">
        <f>HYPERLINK("\\10.12.11.20\TFO.FAIT.Share\생산관리팀 백업\데이타만 줘\D_Drive\포장업무\성적서\2007년도")</f>
        <v>\\10.12.11.20\TFO.FAIT.Share\생산관리팀 백업\데이타만 줘\D_Drive\포장업무\성적서\2007년도</v>
      </c>
    </row>
    <row r="6434" spans="1:1" x14ac:dyDescent="0.4">
      <c r="A6434" t="str">
        <f>HYPERLINK("\\10.12.11.20\TFO.FAIT.Share\생산관리팀 백업\데이타만 줘\D_Drive\포장업무\성적서\2007년도\1월")</f>
        <v>\\10.12.11.20\TFO.FAIT.Share\생산관리팀 백업\데이타만 줘\D_Drive\포장업무\성적서\2007년도\1월</v>
      </c>
    </row>
    <row r="6435" spans="1:1" x14ac:dyDescent="0.4">
      <c r="A6435" t="str">
        <f>HYPERLINK("\\10.12.11.20\TFO.FAIT.Share\생산관리팀 백업\데이타만 줘\D_Drive\포장업무\성적서\2007년도\2월")</f>
        <v>\\10.12.11.20\TFO.FAIT.Share\생산관리팀 백업\데이타만 줘\D_Drive\포장업무\성적서\2007년도\2월</v>
      </c>
    </row>
    <row r="6436" spans="1:1" x14ac:dyDescent="0.4">
      <c r="A6436" t="str">
        <f>HYPERLINK("\\10.12.11.20\TFO.FAIT.Share\생산관리팀 백업\데이타만 줘\D_Drive\포장업무\성적서\2007년도\3월")</f>
        <v>\\10.12.11.20\TFO.FAIT.Share\생산관리팀 백업\데이타만 줘\D_Drive\포장업무\성적서\2007년도\3월</v>
      </c>
    </row>
    <row r="6437" spans="1:1" x14ac:dyDescent="0.4">
      <c r="A6437" t="str">
        <f>HYPERLINK("\\10.12.11.20\TFO.FAIT.Share\생산관리팀 백업\데이타만 줘\D_Drive\포장업무\성적서\2007년도\4월")</f>
        <v>\\10.12.11.20\TFO.FAIT.Share\생산관리팀 백업\데이타만 줘\D_Drive\포장업무\성적서\2007년도\4월</v>
      </c>
    </row>
    <row r="6438" spans="1:1" x14ac:dyDescent="0.4">
      <c r="A6438" t="str">
        <f>HYPERLINK("\\10.12.11.20\TFO.FAIT.Share\생산관리팀 백업\데이타만 줘\D_Drive\포장업무\성적서\2007년도\5월")</f>
        <v>\\10.12.11.20\TFO.FAIT.Share\생산관리팀 백업\데이타만 줘\D_Drive\포장업무\성적서\2007년도\5월</v>
      </c>
    </row>
    <row r="6439" spans="1:1" x14ac:dyDescent="0.4">
      <c r="A6439" t="str">
        <f>HYPERLINK("\\10.12.11.20\TFO.FAIT.Share\생산관리팀 백업\데이타만 줘\D_Drive\포장업무\성적서\2007년도\Text")</f>
        <v>\\10.12.11.20\TFO.FAIT.Share\생산관리팀 백업\데이타만 줘\D_Drive\포장업무\성적서\2007년도\Text</v>
      </c>
    </row>
    <row r="6440" spans="1:1" x14ac:dyDescent="0.4">
      <c r="A6440" t="str">
        <f>HYPERLINK("\\10.12.11.20\TFO.FAIT.Share\생산관리팀 백업\데이타만 줘\NPKI\10301242")</f>
        <v>\\10.12.11.20\TFO.FAIT.Share\생산관리팀 백업\데이타만 줘\NPKI\10301242</v>
      </c>
    </row>
    <row r="6441" spans="1:1" x14ac:dyDescent="0.4">
      <c r="A6441" t="str">
        <f>HYPERLINK("\\10.12.11.20\TFO.FAIT.Share\생산관리팀 백업\데이타만 줘\NPKI\yessign")</f>
        <v>\\10.12.11.20\TFO.FAIT.Share\생산관리팀 백업\데이타만 줘\NPKI\yessign</v>
      </c>
    </row>
    <row r="6442" spans="1:1" x14ac:dyDescent="0.4">
      <c r="A6442" t="str">
        <f>HYPERLINK("\\10.12.11.20\TFO.FAIT.Share\생산관리팀 백업\데이타만 줘\NPKI\yessign\USER")</f>
        <v>\\10.12.11.20\TFO.FAIT.Share\생산관리팀 백업\데이타만 줘\NPKI\yessign\USER</v>
      </c>
    </row>
    <row r="6443" spans="1:1" x14ac:dyDescent="0.4">
      <c r="A6443" t="str">
        <f>HYPERLINK("\\10.12.11.20\TFO.FAIT.Share\생산관리팀 백업\데이타만 줘\NPKI\yessign\USER\cn=김수성()0004044500111087,ou=KMB,ou=personal4IB,o=yessign,c=kr")</f>
        <v>\\10.12.11.20\TFO.FAIT.Share\생산관리팀 백업\데이타만 줘\NPKI\yessign\USER\cn=김수성()0004044500111087,ou=KMB,ou=personal4IB,o=yessign,c=kr</v>
      </c>
    </row>
    <row r="6444" spans="1:1" x14ac:dyDescent="0.4">
      <c r="A6444" t="str">
        <f>HYPERLINK("\\10.12.11.20\TFO.FAIT.Share\생산관리팀 백업\데이타만 줘\NPKI\yessign\USER\cn=김수성(kim soo sung)0004044501689713,ou=KMB,ou=personal4IB,o=yessign,c=kr")</f>
        <v>\\10.12.11.20\TFO.FAIT.Share\생산관리팀 백업\데이타만 줘\NPKI\yessign\USER\cn=김수성(kim soo sung)0004044501689713,ou=KMB,ou=personal4IB,o=yessign,c=kr</v>
      </c>
    </row>
    <row r="6445" spans="1:1" x14ac:dyDescent="0.4">
      <c r="A6445" t="str">
        <f>HYPERLINK("\\10.12.11.20\TFO.FAIT.Share\생산관리팀 백업\데이타만 줘\RFID_오출하체크\2010년")</f>
        <v>\\10.12.11.20\TFO.FAIT.Share\생산관리팀 백업\데이타만 줘\RFID_오출하체크\2010년</v>
      </c>
    </row>
    <row r="6446" spans="1:1" x14ac:dyDescent="0.4">
      <c r="A6446" t="str">
        <f>HYPERLINK("\\10.12.11.20\TFO.FAIT.Share\생산관리팀 백업\데이타만 줘\RFID_오출하체크\2011년")</f>
        <v>\\10.12.11.20\TFO.FAIT.Share\생산관리팀 백업\데이타만 줘\RFID_오출하체크\2011년</v>
      </c>
    </row>
    <row r="6447" spans="1:1" x14ac:dyDescent="0.4">
      <c r="A6447" t="str">
        <f>HYPERLINK("\\10.12.11.20\TFO.FAIT.Share\생산관리팀 백업\데이타만 줘\RFID_오출하체크\2012년")</f>
        <v>\\10.12.11.20\TFO.FAIT.Share\생산관리팀 백업\데이타만 줘\RFID_오출하체크\2012년</v>
      </c>
    </row>
    <row r="6448" spans="1:1" x14ac:dyDescent="0.4">
      <c r="A6448" t="str">
        <f>HYPERLINK("\\10.12.11.20\TFO.FAIT.Share\생산관리팀 백업\데이타만 줘\RFID_오출하체크\2013년")</f>
        <v>\\10.12.11.20\TFO.FAIT.Share\생산관리팀 백업\데이타만 줘\RFID_오출하체크\2013년</v>
      </c>
    </row>
    <row r="6449" spans="1:1" x14ac:dyDescent="0.4">
      <c r="A6449" t="str">
        <f>HYPERLINK("\\10.12.11.20\TFO.FAIT.Share\생산관리팀 백업\데이타만 줘\System Volume Information\_restore{962126A7-A2DE-45BE-BDB0-B5041848986C}")</f>
        <v>\\10.12.11.20\TFO.FAIT.Share\생산관리팀 백업\데이타만 줘\System Volume Information\_restore{962126A7-A2DE-45BE-BDB0-B5041848986C}</v>
      </c>
    </row>
    <row r="6450" spans="1:1" x14ac:dyDescent="0.4">
      <c r="A6450" t="str">
        <f>HYPERLINK("\\10.12.11.20\TFO.FAIT.Share\생산관리팀 백업\데이타만 줘\System Volume Information\_restore{B378E331-ED98-4CDF-A774-EE9F4058257F}")</f>
        <v>\\10.12.11.20\TFO.FAIT.Share\생산관리팀 백업\데이타만 줘\System Volume Information\_restore{B378E331-ED98-4CDF-A774-EE9F4058257F}</v>
      </c>
    </row>
    <row r="6451" spans="1:1" x14ac:dyDescent="0.4">
      <c r="A6451" t="str">
        <f>HYPERLINK("\\10.12.11.20\TFO.FAIT.Share\생산관리팀 백업\데이타만 줘\System Volume Information\_restore{962126A7-A2DE-45BE-BDB0-B5041848986C}\RP1010")</f>
        <v>\\10.12.11.20\TFO.FAIT.Share\생산관리팀 백업\데이타만 줘\System Volume Information\_restore{962126A7-A2DE-45BE-BDB0-B5041848986C}\RP1010</v>
      </c>
    </row>
    <row r="6452" spans="1:1" x14ac:dyDescent="0.4">
      <c r="A6452" t="str">
        <f>HYPERLINK("\\10.12.11.20\TFO.FAIT.Share\생산관리팀 백업\데이타만 줘\System Volume Information\_restore{962126A7-A2DE-45BE-BDB0-B5041848986C}\RP1011")</f>
        <v>\\10.12.11.20\TFO.FAIT.Share\생산관리팀 백업\데이타만 줘\System Volume Information\_restore{962126A7-A2DE-45BE-BDB0-B5041848986C}\RP1011</v>
      </c>
    </row>
    <row r="6453" spans="1:1" x14ac:dyDescent="0.4">
      <c r="A6453" t="str">
        <f>HYPERLINK("\\10.12.11.20\TFO.FAIT.Share\생산관리팀 백업\데이타만 줘\System Volume Information\_restore{962126A7-A2DE-45BE-BDB0-B5041848986C}\RP1014")</f>
        <v>\\10.12.11.20\TFO.FAIT.Share\생산관리팀 백업\데이타만 줘\System Volume Information\_restore{962126A7-A2DE-45BE-BDB0-B5041848986C}\RP1014</v>
      </c>
    </row>
    <row r="6454" spans="1:1" x14ac:dyDescent="0.4">
      <c r="A6454" t="str">
        <f>HYPERLINK("\\10.12.11.20\TFO.FAIT.Share\생산관리팀 백업\데이타만 줘\System Volume Information\_restore{962126A7-A2DE-45BE-BDB0-B5041848986C}\RP1016")</f>
        <v>\\10.12.11.20\TFO.FAIT.Share\생산관리팀 백업\데이타만 줘\System Volume Information\_restore{962126A7-A2DE-45BE-BDB0-B5041848986C}\RP1016</v>
      </c>
    </row>
    <row r="6455" spans="1:1" x14ac:dyDescent="0.4">
      <c r="A6455" t="str">
        <f>HYPERLINK("\\10.12.11.20\TFO.FAIT.Share\생산관리팀 백업\데이타만 줘\System Volume Information\_restore{962126A7-A2DE-45BE-BDB0-B5041848986C}\RP1017")</f>
        <v>\\10.12.11.20\TFO.FAIT.Share\생산관리팀 백업\데이타만 줘\System Volume Information\_restore{962126A7-A2DE-45BE-BDB0-B5041848986C}\RP1017</v>
      </c>
    </row>
    <row r="6456" spans="1:1" x14ac:dyDescent="0.4">
      <c r="A6456" t="str">
        <f>HYPERLINK("\\10.12.11.20\TFO.FAIT.Share\생산관리팀 백업\데이타만 줘\System Volume Information\_restore{962126A7-A2DE-45BE-BDB0-B5041848986C}\RP1018")</f>
        <v>\\10.12.11.20\TFO.FAIT.Share\생산관리팀 백업\데이타만 줘\System Volume Information\_restore{962126A7-A2DE-45BE-BDB0-B5041848986C}\RP1018</v>
      </c>
    </row>
    <row r="6457" spans="1:1" x14ac:dyDescent="0.4">
      <c r="A6457" t="str">
        <f>HYPERLINK("\\10.12.11.20\TFO.FAIT.Share\생산관리팀 백업\데이타만 줘\System Volume Information\_restore{962126A7-A2DE-45BE-BDB0-B5041848986C}\RP1020")</f>
        <v>\\10.12.11.20\TFO.FAIT.Share\생산관리팀 백업\데이타만 줘\System Volume Information\_restore{962126A7-A2DE-45BE-BDB0-B5041848986C}\RP1020</v>
      </c>
    </row>
    <row r="6458" spans="1:1" x14ac:dyDescent="0.4">
      <c r="A6458" t="str">
        <f>HYPERLINK("\\10.12.11.20\TFO.FAIT.Share\생산관리팀 백업\데이타만 줘\System Volume Information\_restore{962126A7-A2DE-45BE-BDB0-B5041848986C}\RP1022")</f>
        <v>\\10.12.11.20\TFO.FAIT.Share\생산관리팀 백업\데이타만 줘\System Volume Information\_restore{962126A7-A2DE-45BE-BDB0-B5041848986C}\RP1022</v>
      </c>
    </row>
    <row r="6459" spans="1:1" x14ac:dyDescent="0.4">
      <c r="A6459" t="str">
        <f>HYPERLINK("\\10.12.11.20\TFO.FAIT.Share\생산관리팀 백업\데이타만 줘\System Volume Information\_restore{B378E331-ED98-4CDF-A774-EE9F4058257F}\RP10")</f>
        <v>\\10.12.11.20\TFO.FAIT.Share\생산관리팀 백업\데이타만 줘\System Volume Information\_restore{B378E331-ED98-4CDF-A774-EE9F4058257F}\RP10</v>
      </c>
    </row>
    <row r="6460" spans="1:1" x14ac:dyDescent="0.4">
      <c r="A6460" t="str">
        <f>HYPERLINK("\\10.12.11.20\TFO.FAIT.Share\생산관리팀 백업\데이타만 줘\tools\free3of9")</f>
        <v>\\10.12.11.20\TFO.FAIT.Share\생산관리팀 백업\데이타만 줘\tools\free3of9</v>
      </c>
    </row>
    <row r="6461" spans="1:1" x14ac:dyDescent="0.4">
      <c r="A6461" t="str">
        <f>HYPERLINK("\\10.12.11.20\TFO.FAIT.Share\생산관리팀 백업\데이타만 줘\WMS\Support")</f>
        <v>\\10.12.11.20\TFO.FAIT.Share\생산관리팀 백업\데이타만 줘\WMS\Support</v>
      </c>
    </row>
    <row r="6462" spans="1:1" x14ac:dyDescent="0.4">
      <c r="A6462" t="str">
        <f>HYPERLINK("\\10.12.11.20\TFO.FAIT.Share\생산관리팀 백업\데이타만 줘\x64\Debug")</f>
        <v>\\10.12.11.20\TFO.FAIT.Share\생산관리팀 백업\데이타만 줘\x64\Debug</v>
      </c>
    </row>
    <row r="6463" spans="1:1" x14ac:dyDescent="0.4">
      <c r="A6463" t="str">
        <f>HYPERLINK("\\10.12.11.20\TFO.FAIT.Share\생산관리팀 백업\데이타만 줘\x64\Release")</f>
        <v>\\10.12.11.20\TFO.FAIT.Share\생산관리팀 백업\데이타만 줘\x64\Release</v>
      </c>
    </row>
    <row r="6464" spans="1:1" x14ac:dyDescent="0.4">
      <c r="A6464" t="str">
        <f>HYPERLINK("\\10.12.11.20\TFO.FAIT.Share\생산관리팀 백업\데이타만 줘\개인폴더\검사실 근태")</f>
        <v>\\10.12.11.20\TFO.FAIT.Share\생산관리팀 백업\데이타만 줘\개인폴더\검사실 근태</v>
      </c>
    </row>
    <row r="6465" spans="1:1" x14ac:dyDescent="0.4">
      <c r="A6465" t="str">
        <f>HYPERLINK("\\10.12.11.20\TFO.FAIT.Share\생산관리팀 백업\데이타만 줘\개인폴더\디지털서울문화예술대학-학습자료")</f>
        <v>\\10.12.11.20\TFO.FAIT.Share\생산관리팀 백업\데이타만 줘\개인폴더\디지털서울문화예술대학-학습자료</v>
      </c>
    </row>
    <row r="6466" spans="1:1" x14ac:dyDescent="0.4">
      <c r="A6466" t="str">
        <f>HYPERLINK("\\10.12.11.20\TFO.FAIT.Share\생산관리팀 백업\데이타만 줘\개인폴더\주식에 관한것")</f>
        <v>\\10.12.11.20\TFO.FAIT.Share\생산관리팀 백업\데이타만 줘\개인폴더\주식에 관한것</v>
      </c>
    </row>
    <row r="6467" spans="1:1" x14ac:dyDescent="0.4">
      <c r="A6467" t="str">
        <f>HYPERLINK("\\10.12.11.20\TFO.FAIT.Share\생산관리팀 백업\데이타만 줘\개인폴더\포장 Box")</f>
        <v>\\10.12.11.20\TFO.FAIT.Share\생산관리팀 백업\데이타만 줘\개인폴더\포장 Box</v>
      </c>
    </row>
    <row r="6468" spans="1:1" x14ac:dyDescent="0.4">
      <c r="A6468" t="str">
        <f>HYPERLINK("\\10.12.11.20\TFO.FAIT.Share\생산관리팀 백업\데이타만 줘\개인폴더\포장 Box\출하 일지")</f>
        <v>\\10.12.11.20\TFO.FAIT.Share\생산관리팀 백업\데이타만 줘\개인폴더\포장 Box\출하 일지</v>
      </c>
    </row>
    <row r="6469" spans="1:1" x14ac:dyDescent="0.4">
      <c r="A6469" t="str">
        <f>HYPERLINK("\\10.12.11.20\TFO.FAIT.Share\생산관리팀 백업\데이타만 줘\개인폴더\포장 Box\포장 BOX")</f>
        <v>\\10.12.11.20\TFO.FAIT.Share\생산관리팀 백업\데이타만 줘\개인폴더\포장 Box\포장 BOX</v>
      </c>
    </row>
    <row r="6470" spans="1:1" x14ac:dyDescent="0.4">
      <c r="A6470" t="str">
        <f>HYPERLINK("\\10.12.11.20\TFO.FAIT.Share\생산관리팀 백업\데이타만 줘\성적서 back up\10 월")</f>
        <v>\\10.12.11.20\TFO.FAIT.Share\생산관리팀 백업\데이타만 줘\성적서 back up\10 월</v>
      </c>
    </row>
    <row r="6471" spans="1:1" x14ac:dyDescent="0.4">
      <c r="A6471" t="str">
        <f>HYPERLINK("\\10.12.11.20\TFO.FAIT.Share\생산관리팀 백업\데이타만 줘\성적서 back up\10 월(RFID)")</f>
        <v>\\10.12.11.20\TFO.FAIT.Share\생산관리팀 백업\데이타만 줘\성적서 back up\10 월(RFID)</v>
      </c>
    </row>
    <row r="6472" spans="1:1" x14ac:dyDescent="0.4">
      <c r="A6472" t="str">
        <f>HYPERLINK("\\10.12.11.20\TFO.FAIT.Share\생산관리팀 백업\데이타만 줘\중수소 일지\수소에이징 시험")</f>
        <v>\\10.12.11.20\TFO.FAIT.Share\생산관리팀 백업\데이타만 줘\중수소 일지\수소에이징 시험</v>
      </c>
    </row>
    <row r="6473" spans="1:1" x14ac:dyDescent="0.4">
      <c r="A6473" t="str">
        <f>HYPERLINK("\\10.12.11.20\TFO.FAIT.Share\생산관리팀 백업\데이타만 줘\중수소 일지\중수소 농도분석")</f>
        <v>\\10.12.11.20\TFO.FAIT.Share\생산관리팀 백업\데이타만 줘\중수소 일지\중수소 농도분석</v>
      </c>
    </row>
    <row r="6474" spans="1:1" x14ac:dyDescent="0.4">
      <c r="A6474" t="str">
        <f>HYPERLINK("\\10.12.11.20\TFO.FAIT.Share\생산관리팀 백업\데이타만 줘\중수소 일지\중수소 농도분석\D2농도분석")</f>
        <v>\\10.12.11.20\TFO.FAIT.Share\생산관리팀 백업\데이타만 줘\중수소 일지\중수소 농도분석\D2농도분석</v>
      </c>
    </row>
    <row r="6475" spans="1:1" x14ac:dyDescent="0.4">
      <c r="A6475" t="str">
        <f>HYPERLINK("\\10.12.11.20\TFO.FAIT.Share\생산관리팀 백업\데이타만 줘\출하데이터\텍스트변환")</f>
        <v>\\10.12.11.20\TFO.FAIT.Share\생산관리팀 백업\데이타만 줘\출하데이터\텍스트변환</v>
      </c>
    </row>
    <row r="6476" spans="1:1" x14ac:dyDescent="0.4">
      <c r="A6476" t="str">
        <f>HYPERLINK("\\10.12.11.20\TFO.FAIT.Share\생산관리팀 백업\데이타만 줘\출하데이터\텍스트변환\2006")</f>
        <v>\\10.12.11.20\TFO.FAIT.Share\생산관리팀 백업\데이타만 줘\출하데이터\텍스트변환\2006</v>
      </c>
    </row>
    <row r="6477" spans="1:1" x14ac:dyDescent="0.4">
      <c r="A6477" t="str">
        <f>HYPERLINK("\\10.12.11.20\TFO.FAIT.Share\생산관리팀 백업\데이타만 줘\출하데이터\텍스트변환\2007")</f>
        <v>\\10.12.11.20\TFO.FAIT.Share\생산관리팀 백업\데이타만 줘\출하데이터\텍스트변환\2007</v>
      </c>
    </row>
    <row r="6478" spans="1:1" x14ac:dyDescent="0.4">
      <c r="A6478" t="str">
        <f>HYPERLINK("\\10.12.11.20\TFO.FAIT.Share\생산관리팀 백업\데이타만 줘\출하데이터\텍스트변환\2008")</f>
        <v>\\10.12.11.20\TFO.FAIT.Share\생산관리팀 백업\데이타만 줘\출하데이터\텍스트변환\2008</v>
      </c>
    </row>
    <row r="6479" spans="1:1" x14ac:dyDescent="0.4">
      <c r="A6479" t="str">
        <f>HYPERLINK("\\10.12.11.20\TFO.FAIT.Share\생산관리팀 백업\데이타만 줘\출하데이터\텍스트변환\2009")</f>
        <v>\\10.12.11.20\TFO.FAIT.Share\생산관리팀 백업\데이타만 줘\출하데이터\텍스트변환\2009</v>
      </c>
    </row>
    <row r="6480" spans="1:1" x14ac:dyDescent="0.4">
      <c r="A6480" t="str">
        <f>HYPERLINK("\\10.12.11.20\TFO.FAIT.Share\생산관리팀 백업\데이타만 줘\출하데이터\텍스트변환\2010")</f>
        <v>\\10.12.11.20\TFO.FAIT.Share\생산관리팀 백업\데이타만 줘\출하데이터\텍스트변환\2010</v>
      </c>
    </row>
    <row r="6481" spans="1:1" x14ac:dyDescent="0.4">
      <c r="A6481" t="str">
        <f>HYPERLINK("\\10.12.11.20\TFO.FAIT.Share\생산관리팀 백업\데이타만 줘\출하데이터\텍스트변환\2011")</f>
        <v>\\10.12.11.20\TFO.FAIT.Share\생산관리팀 백업\데이타만 줘\출하데이터\텍스트변환\2011</v>
      </c>
    </row>
    <row r="6482" spans="1:1" x14ac:dyDescent="0.4">
      <c r="A6482" t="str">
        <f>HYPERLINK("\\10.12.11.20\TFO.FAIT.Share\생산관리팀 백업\데이타만 줘\출하데이터\텍스트변환\2012")</f>
        <v>\\10.12.11.20\TFO.FAIT.Share\생산관리팀 백업\데이타만 줘\출하데이터\텍스트변환\2012</v>
      </c>
    </row>
    <row r="6483" spans="1:1" x14ac:dyDescent="0.4">
      <c r="A6483" t="str">
        <f>HYPERLINK("\\10.12.11.20\TFO.FAIT.Share\생산관리팀 백업\데이타만 줘\출하데이터\텍스트변환\2013")</f>
        <v>\\10.12.11.20\TFO.FAIT.Share\생산관리팀 백업\데이타만 줘\출하데이터\텍스트변환\2013</v>
      </c>
    </row>
    <row r="6484" spans="1:1" x14ac:dyDescent="0.4">
      <c r="A6484" t="str">
        <f>HYPERLINK("\\10.12.11.20\TFO.FAIT.Share\생산관리팀 백업\데이타만 줘\출하데이터\텍스트변환\2014")</f>
        <v>\\10.12.11.20\TFO.FAIT.Share\생산관리팀 백업\데이타만 줘\출하데이터\텍스트변환\2014</v>
      </c>
    </row>
    <row r="6485" spans="1:1" x14ac:dyDescent="0.4">
      <c r="A6485" t="str">
        <f>HYPERLINK("\\10.12.11.20\TFO.FAIT.Share\생산관리팀 백업\데이타만 줘\출하데이터\텍스트변환\2015")</f>
        <v>\\10.12.11.20\TFO.FAIT.Share\생산관리팀 백업\데이타만 줘\출하데이터\텍스트변환\2015</v>
      </c>
    </row>
    <row r="6486" spans="1:1" x14ac:dyDescent="0.4">
      <c r="A6486" t="str">
        <f>HYPERLINK("\\10.12.11.20\TFO.FAIT.Share\생산관리팀 백업\데이타만 줘\출하데이터\텍스트변환\2016")</f>
        <v>\\10.12.11.20\TFO.FAIT.Share\생산관리팀 백업\데이타만 줘\출하데이터\텍스트변환\2016</v>
      </c>
    </row>
    <row r="6487" spans="1:1" x14ac:dyDescent="0.4">
      <c r="A6487" t="str">
        <f>HYPERLINK("\\10.12.11.20\TFO.FAIT.Share\생산관리팀 백업\데이타만 줘\출하데이터\텍스트변환\2017")</f>
        <v>\\10.12.11.20\TFO.FAIT.Share\생산관리팀 백업\데이타만 줘\출하데이터\텍스트변환\2017</v>
      </c>
    </row>
    <row r="6488" spans="1:1" x14ac:dyDescent="0.4">
      <c r="A6488" t="str">
        <f>HYPERLINK("\\10.12.11.20\TFO.FAIT.Share\생산관리팀 백업\데이타만 줘\출하데이터\텍스트변환\2018")</f>
        <v>\\10.12.11.20\TFO.FAIT.Share\생산관리팀 백업\데이타만 줘\출하데이터\텍스트변환\2018</v>
      </c>
    </row>
    <row r="6489" spans="1:1" x14ac:dyDescent="0.4">
      <c r="A6489" t="str">
        <f>HYPERLINK("\\10.12.11.20\TFO.FAIT.Share\생산관리팀 백업\데이타만 줘\출하데이터\텍스트변환\2019")</f>
        <v>\\10.12.11.20\TFO.FAIT.Share\생산관리팀 백업\데이타만 줘\출하데이터\텍스트변환\2019</v>
      </c>
    </row>
    <row r="6490" spans="1:1" x14ac:dyDescent="0.4">
      <c r="A6490" t="str">
        <f>HYPERLINK("\\10.12.11.20\TFO.FAIT.Share\생산관리팀 백업\데이타만 줘\출하데이터\텍스트변환\2006\3월")</f>
        <v>\\10.12.11.20\TFO.FAIT.Share\생산관리팀 백업\데이타만 줘\출하데이터\텍스트변환\2006\3월</v>
      </c>
    </row>
    <row r="6491" spans="1:1" x14ac:dyDescent="0.4">
      <c r="A6491" t="str">
        <f>HYPERLINK("\\10.12.11.20\TFO.FAIT.Share\생산관리팀 백업\데이타만 줘\출하데이터\텍스트변환\2014\2015")</f>
        <v>\\10.12.11.20\TFO.FAIT.Share\생산관리팀 백업\데이타만 줘\출하데이터\텍스트변환\2014\2015</v>
      </c>
    </row>
    <row r="6492" spans="1:1" x14ac:dyDescent="0.4">
      <c r="A6492" t="str">
        <f>HYPERLINK("\\10.12.11.20\TFO.FAIT.Share\생산관리팀 백업\데이타만 줘\출하데이터\텍스트변환\2015\2016")</f>
        <v>\\10.12.11.20\TFO.FAIT.Share\생산관리팀 백업\데이타만 줘\출하데이터\텍스트변환\2015\2016</v>
      </c>
    </row>
    <row r="6493" spans="1:1" x14ac:dyDescent="0.4">
      <c r="A6493" t="str">
        <f>HYPERLINK("\\10.12.11.20\TFO.FAIT.Share\생산관리팀 백업\데이타만 줘\출하데이터\텍스트변환\2019\1월~8월")</f>
        <v>\\10.12.11.20\TFO.FAIT.Share\생산관리팀 백업\데이타만 줘\출하데이터\텍스트변환\2019\1월~8월</v>
      </c>
    </row>
    <row r="6494" spans="1:1" x14ac:dyDescent="0.4">
      <c r="A6494" t="str">
        <f>HYPERLINK("\\10.12.11.20\TFO.FAIT.Share\생산관리팀 백업\데이타만 줘\포장업무\2019년도 생산관리팀근태")</f>
        <v>\\10.12.11.20\TFO.FAIT.Share\생산관리팀 백업\데이타만 줘\포장업무\2019년도 생산관리팀근태</v>
      </c>
    </row>
    <row r="6495" spans="1:1" x14ac:dyDescent="0.4">
      <c r="A6495" t="str">
        <f>HYPERLINK("\\10.12.11.20\TFO.FAIT.Share\생산관리팀 백업\데이타만 줘\포장업무\2020년도 생산관리팀근태")</f>
        <v>\\10.12.11.20\TFO.FAIT.Share\생산관리팀 백업\데이타만 줘\포장업무\2020년도 생산관리팀근태</v>
      </c>
    </row>
    <row r="6496" spans="1:1" x14ac:dyDescent="0.4">
      <c r="A6496" t="str">
        <f>HYPERLINK("\\10.12.11.20\TFO.FAIT.Share\생산관리팀 백업\데이타만 줘\포장업무\2021년도 생산관리팀근태")</f>
        <v>\\10.12.11.20\TFO.FAIT.Share\생산관리팀 백업\데이타만 줘\포장업무\2021년도 생산관리팀근태</v>
      </c>
    </row>
    <row r="6497" spans="1:1" x14ac:dyDescent="0.4">
      <c r="A6497" t="str">
        <f>HYPERLINK("\\10.12.11.20\TFO.FAIT.Share\생산관리팀 백업\데이타만 줘\포장업무\생산관리 공유폴더")</f>
        <v>\\10.12.11.20\TFO.FAIT.Share\생산관리팀 백업\데이타만 줘\포장업무\생산관리 공유폴더</v>
      </c>
    </row>
    <row r="6498" spans="1:1" x14ac:dyDescent="0.4">
      <c r="A6498" t="str">
        <f>HYPERLINK("\\10.12.11.20\TFO.FAIT.Share\생산관리팀 백업\데이타만 줘\포장업무\성적서")</f>
        <v>\\10.12.11.20\TFO.FAIT.Share\생산관리팀 백업\데이타만 줘\포장업무\성적서</v>
      </c>
    </row>
    <row r="6499" spans="1:1" x14ac:dyDescent="0.4">
      <c r="A6499" t="str">
        <f>HYPERLINK("\\10.12.11.20\TFO.FAIT.Share\생산관리팀 백업\데이타만 줘\포장업무\자동화 창고 정기 점검 일지")</f>
        <v>\\10.12.11.20\TFO.FAIT.Share\생산관리팀 백업\데이타만 줘\포장업무\자동화 창고 정기 점검 일지</v>
      </c>
    </row>
    <row r="6500" spans="1:1" x14ac:dyDescent="0.4">
      <c r="A6500" t="str">
        <f>HYPERLINK("\\10.12.11.20\TFO.FAIT.Share\생산관리팀 백업\데이타만 줘\포장업무\출하 일지")</f>
        <v>\\10.12.11.20\TFO.FAIT.Share\생산관리팀 백업\데이타만 줘\포장업무\출하 일지</v>
      </c>
    </row>
    <row r="6501" spans="1:1" x14ac:dyDescent="0.4">
      <c r="A6501" t="str">
        <f>HYPERLINK("\\10.12.11.20\TFO.FAIT.Share\생산관리팀 백업\데이타만 줘\포장업무\출하일정-이태경기사")</f>
        <v>\\10.12.11.20\TFO.FAIT.Share\생산관리팀 백업\데이타만 줘\포장업무\출하일정-이태경기사</v>
      </c>
    </row>
    <row r="6502" spans="1:1" x14ac:dyDescent="0.4">
      <c r="A6502" t="str">
        <f>HYPERLINK("\\10.12.11.20\TFO.FAIT.Share\생산관리팀 백업\데이타만 줘\포장업무\포장 Box")</f>
        <v>\\10.12.11.20\TFO.FAIT.Share\생산관리팀 백업\데이타만 줘\포장업무\포장 Box</v>
      </c>
    </row>
    <row r="6503" spans="1:1" x14ac:dyDescent="0.4">
      <c r="A6503" t="str">
        <f>HYPERLINK("\\10.12.11.20\TFO.FAIT.Share\생산관리팀 백업\데이타만 줘\포장업무\포장 및 출하")</f>
        <v>\\10.12.11.20\TFO.FAIT.Share\생산관리팀 백업\데이타만 줘\포장업무\포장 및 출하</v>
      </c>
    </row>
    <row r="6504" spans="1:1" x14ac:dyDescent="0.4">
      <c r="A6504" t="str">
        <f>HYPERLINK("\\10.12.11.20\TFO.FAIT.Share\생산관리팀 백업\데이타만 줘\포장업무\품질보증팀 관리 폴더")</f>
        <v>\\10.12.11.20\TFO.FAIT.Share\생산관리팀 백업\데이타만 줘\포장업무\품질보증팀 관리 폴더</v>
      </c>
    </row>
    <row r="6505" spans="1:1" x14ac:dyDescent="0.4">
      <c r="A6505" t="str">
        <f>HYPERLINK("\\10.12.11.20\TFO.FAIT.Share\생산관리팀 백업\데이타만 줘\포장업무\2019년도 생산관리팀근태\알바 근태")</f>
        <v>\\10.12.11.20\TFO.FAIT.Share\생산관리팀 백업\데이타만 줘\포장업무\2019년도 생산관리팀근태\알바 근태</v>
      </c>
    </row>
    <row r="6506" spans="1:1" x14ac:dyDescent="0.4">
      <c r="A6506" t="str">
        <f>HYPERLINK("\\10.12.11.20\TFO.FAIT.Share\생산관리팀 백업\데이타만 줘\포장업무\생산관리 공유폴더\MMF 출하")</f>
        <v>\\10.12.11.20\TFO.FAIT.Share\생산관리팀 백업\데이타만 줘\포장업무\생산관리 공유폴더\MMF 출하</v>
      </c>
    </row>
    <row r="6507" spans="1:1" x14ac:dyDescent="0.4">
      <c r="A6507" t="str">
        <f>HYPERLINK("\\10.12.11.20\TFO.FAIT.Share\생산관리팀 백업\데이타만 줘\포장업무\생산관리 공유폴더\반품 이관 리스트")</f>
        <v>\\10.12.11.20\TFO.FAIT.Share\생산관리팀 백업\데이타만 줘\포장업무\생산관리 공유폴더\반품 이관 리스트</v>
      </c>
    </row>
    <row r="6508" spans="1:1" x14ac:dyDescent="0.4">
      <c r="A6508" t="str">
        <f>HYPERLINK("\\10.12.11.20\TFO.FAIT.Share\생산관리팀 백업\데이타만 줘\포장업무\생산관리 공유폴더\출하 일정")</f>
        <v>\\10.12.11.20\TFO.FAIT.Share\생산관리팀 백업\데이타만 줘\포장업무\생산관리 공유폴더\출하 일정</v>
      </c>
    </row>
    <row r="6509" spans="1:1" x14ac:dyDescent="0.4">
      <c r="A6509" t="str">
        <f>HYPERLINK("\\10.12.11.20\TFO.FAIT.Share\생산관리팀 백업\데이타만 줘\포장업무\생산관리 공유폴더\MMF 출하\2016년")</f>
        <v>\\10.12.11.20\TFO.FAIT.Share\생산관리팀 백업\데이타만 줘\포장업무\생산관리 공유폴더\MMF 출하\2016년</v>
      </c>
    </row>
    <row r="6510" spans="1:1" x14ac:dyDescent="0.4">
      <c r="A6510" t="str">
        <f>HYPERLINK("\\10.12.11.20\TFO.FAIT.Share\생산관리팀 백업\데이타만 줘\포장업무\생산관리 공유폴더\MMF 출하\2017년")</f>
        <v>\\10.12.11.20\TFO.FAIT.Share\생산관리팀 백업\데이타만 줘\포장업무\생산관리 공유폴더\MMF 출하\2017년</v>
      </c>
    </row>
    <row r="6511" spans="1:1" x14ac:dyDescent="0.4">
      <c r="A6511" t="str">
        <f>HYPERLINK("\\10.12.11.20\TFO.FAIT.Share\생산관리팀 백업\데이타만 줘\포장업무\생산관리 공유폴더\MMF 출하\2018년")</f>
        <v>\\10.12.11.20\TFO.FAIT.Share\생산관리팀 백업\데이타만 줘\포장업무\생산관리 공유폴더\MMF 출하\2018년</v>
      </c>
    </row>
    <row r="6512" spans="1:1" x14ac:dyDescent="0.4">
      <c r="A6512" t="str">
        <f>HYPERLINK("\\10.12.11.20\TFO.FAIT.Share\생산관리팀 백업\데이타만 줘\포장업무\생산관리 공유폴더\MMF 출하\2019년")</f>
        <v>\\10.12.11.20\TFO.FAIT.Share\생산관리팀 백업\데이타만 줘\포장업무\생산관리 공유폴더\MMF 출하\2019년</v>
      </c>
    </row>
    <row r="6513" spans="1:1" x14ac:dyDescent="0.4">
      <c r="A6513" t="str">
        <f>HYPERLINK("\\10.12.11.20\TFO.FAIT.Share\생산관리팀 백업\데이타만 줘\포장업무\생산관리 공유폴더\MMF 출하\2020년")</f>
        <v>\\10.12.11.20\TFO.FAIT.Share\생산관리팀 백업\데이타만 줘\포장업무\생산관리 공유폴더\MMF 출하\2020년</v>
      </c>
    </row>
    <row r="6514" spans="1:1" x14ac:dyDescent="0.4">
      <c r="A6514" t="str">
        <f>HYPERLINK("\\10.12.11.20\TFO.FAIT.Share\생산관리팀 백업\데이타만 줘\포장업무\생산관리 공유폴더\MMF 출하\2021년")</f>
        <v>\\10.12.11.20\TFO.FAIT.Share\생산관리팀 백업\데이타만 줘\포장업무\생산관리 공유폴더\MMF 출하\2021년</v>
      </c>
    </row>
    <row r="6515" spans="1:1" x14ac:dyDescent="0.4">
      <c r="A6515" t="str">
        <f>HYPERLINK("\\10.12.11.20\TFO.FAIT.Share\생산관리팀 백업\데이타만 줘\포장업무\생산관리 공유폴더\MMF 출하\2016년\10월")</f>
        <v>\\10.12.11.20\TFO.FAIT.Share\생산관리팀 백업\데이타만 줘\포장업무\생산관리 공유폴더\MMF 출하\2016년\10월</v>
      </c>
    </row>
    <row r="6516" spans="1:1" x14ac:dyDescent="0.4">
      <c r="A6516" t="str">
        <f>HYPERLINK("\\10.12.11.20\TFO.FAIT.Share\생산관리팀 백업\데이타만 줘\포장업무\생산관리 공유폴더\MMF 출하\2016년\11월")</f>
        <v>\\10.12.11.20\TFO.FAIT.Share\생산관리팀 백업\데이타만 줘\포장업무\생산관리 공유폴더\MMF 출하\2016년\11월</v>
      </c>
    </row>
    <row r="6517" spans="1:1" x14ac:dyDescent="0.4">
      <c r="A6517" t="str">
        <f>HYPERLINK("\\10.12.11.20\TFO.FAIT.Share\생산관리팀 백업\데이타만 줘\포장업무\생산관리 공유폴더\MMF 출하\2016년\12월")</f>
        <v>\\10.12.11.20\TFO.FAIT.Share\생산관리팀 백업\데이타만 줘\포장업무\생산관리 공유폴더\MMF 출하\2016년\12월</v>
      </c>
    </row>
    <row r="6518" spans="1:1" x14ac:dyDescent="0.4">
      <c r="A6518" t="str">
        <f>HYPERLINK("\\10.12.11.20\TFO.FAIT.Share\생산관리팀 백업\데이타만 줘\포장업무\생산관리 공유폴더\MMF 출하\2016년\1월")</f>
        <v>\\10.12.11.20\TFO.FAIT.Share\생산관리팀 백업\데이타만 줘\포장업무\생산관리 공유폴더\MMF 출하\2016년\1월</v>
      </c>
    </row>
    <row r="6519" spans="1:1" x14ac:dyDescent="0.4">
      <c r="A6519" t="str">
        <f>HYPERLINK("\\10.12.11.20\TFO.FAIT.Share\생산관리팀 백업\데이타만 줘\포장업무\생산관리 공유폴더\MMF 출하\2016년\2월")</f>
        <v>\\10.12.11.20\TFO.FAIT.Share\생산관리팀 백업\데이타만 줘\포장업무\생산관리 공유폴더\MMF 출하\2016년\2월</v>
      </c>
    </row>
    <row r="6520" spans="1:1" x14ac:dyDescent="0.4">
      <c r="A6520" t="str">
        <f>HYPERLINK("\\10.12.11.20\TFO.FAIT.Share\생산관리팀 백업\데이타만 줘\포장업무\생산관리 공유폴더\MMF 출하\2016년\3월")</f>
        <v>\\10.12.11.20\TFO.FAIT.Share\생산관리팀 백업\데이타만 줘\포장업무\생산관리 공유폴더\MMF 출하\2016년\3월</v>
      </c>
    </row>
    <row r="6521" spans="1:1" x14ac:dyDescent="0.4">
      <c r="A6521" t="str">
        <f>HYPERLINK("\\10.12.11.20\TFO.FAIT.Share\생산관리팀 백업\데이타만 줘\포장업무\생산관리 공유폴더\MMF 출하\2016년\4월")</f>
        <v>\\10.12.11.20\TFO.FAIT.Share\생산관리팀 백업\데이타만 줘\포장업무\생산관리 공유폴더\MMF 출하\2016년\4월</v>
      </c>
    </row>
    <row r="6522" spans="1:1" x14ac:dyDescent="0.4">
      <c r="A6522" t="str">
        <f>HYPERLINK("\\10.12.11.20\TFO.FAIT.Share\생산관리팀 백업\데이타만 줘\포장업무\생산관리 공유폴더\MMF 출하\2016년\5월")</f>
        <v>\\10.12.11.20\TFO.FAIT.Share\생산관리팀 백업\데이타만 줘\포장업무\생산관리 공유폴더\MMF 출하\2016년\5월</v>
      </c>
    </row>
    <row r="6523" spans="1:1" x14ac:dyDescent="0.4">
      <c r="A6523" t="str">
        <f>HYPERLINK("\\10.12.11.20\TFO.FAIT.Share\생산관리팀 백업\데이타만 줘\포장업무\생산관리 공유폴더\MMF 출하\2016년\6월")</f>
        <v>\\10.12.11.20\TFO.FAIT.Share\생산관리팀 백업\데이타만 줘\포장업무\생산관리 공유폴더\MMF 출하\2016년\6월</v>
      </c>
    </row>
    <row r="6524" spans="1:1" x14ac:dyDescent="0.4">
      <c r="A6524" t="str">
        <f>HYPERLINK("\\10.12.11.20\TFO.FAIT.Share\생산관리팀 백업\데이타만 줘\포장업무\생산관리 공유폴더\MMF 출하\2016년\7월")</f>
        <v>\\10.12.11.20\TFO.FAIT.Share\생산관리팀 백업\데이타만 줘\포장업무\생산관리 공유폴더\MMF 출하\2016년\7월</v>
      </c>
    </row>
    <row r="6525" spans="1:1" x14ac:dyDescent="0.4">
      <c r="A6525" t="str">
        <f>HYPERLINK("\\10.12.11.20\TFO.FAIT.Share\생산관리팀 백업\데이타만 줘\포장업무\생산관리 공유폴더\MMF 출하\2016년\9월")</f>
        <v>\\10.12.11.20\TFO.FAIT.Share\생산관리팀 백업\데이타만 줘\포장업무\생산관리 공유폴더\MMF 출하\2016년\9월</v>
      </c>
    </row>
    <row r="6526" spans="1:1" x14ac:dyDescent="0.4">
      <c r="A6526" t="str">
        <f>HYPERLINK("\\10.12.11.20\TFO.FAIT.Share\생산관리팀 백업\데이타만 줘\포장업무\생산관리 공유폴더\MMF 출하\2017년\10월")</f>
        <v>\\10.12.11.20\TFO.FAIT.Share\생산관리팀 백업\데이타만 줘\포장업무\생산관리 공유폴더\MMF 출하\2017년\10월</v>
      </c>
    </row>
    <row r="6527" spans="1:1" x14ac:dyDescent="0.4">
      <c r="A6527" t="str">
        <f>HYPERLINK("\\10.12.11.20\TFO.FAIT.Share\생산관리팀 백업\데이타만 줘\포장업무\생산관리 공유폴더\MMF 출하\2017년\11월")</f>
        <v>\\10.12.11.20\TFO.FAIT.Share\생산관리팀 백업\데이타만 줘\포장업무\생산관리 공유폴더\MMF 출하\2017년\11월</v>
      </c>
    </row>
    <row r="6528" spans="1:1" x14ac:dyDescent="0.4">
      <c r="A6528" t="str">
        <f>HYPERLINK("\\10.12.11.20\TFO.FAIT.Share\생산관리팀 백업\데이타만 줘\포장업무\생산관리 공유폴더\MMF 출하\2017년\12월")</f>
        <v>\\10.12.11.20\TFO.FAIT.Share\생산관리팀 백업\데이타만 줘\포장업무\생산관리 공유폴더\MMF 출하\2017년\12월</v>
      </c>
    </row>
    <row r="6529" spans="1:1" x14ac:dyDescent="0.4">
      <c r="A6529" t="str">
        <f>HYPERLINK("\\10.12.11.20\TFO.FAIT.Share\생산관리팀 백업\데이타만 줘\포장업무\생산관리 공유폴더\MMF 출하\2017년\1월")</f>
        <v>\\10.12.11.20\TFO.FAIT.Share\생산관리팀 백업\데이타만 줘\포장업무\생산관리 공유폴더\MMF 출하\2017년\1월</v>
      </c>
    </row>
    <row r="6530" spans="1:1" x14ac:dyDescent="0.4">
      <c r="A6530" t="str">
        <f>HYPERLINK("\\10.12.11.20\TFO.FAIT.Share\생산관리팀 백업\데이타만 줘\포장업무\생산관리 공유폴더\MMF 출하\2017년\2월")</f>
        <v>\\10.12.11.20\TFO.FAIT.Share\생산관리팀 백업\데이타만 줘\포장업무\생산관리 공유폴더\MMF 출하\2017년\2월</v>
      </c>
    </row>
    <row r="6531" spans="1:1" x14ac:dyDescent="0.4">
      <c r="A6531" t="str">
        <f>HYPERLINK("\\10.12.11.20\TFO.FAIT.Share\생산관리팀 백업\데이타만 줘\포장업무\생산관리 공유폴더\MMF 출하\2017년\3월")</f>
        <v>\\10.12.11.20\TFO.FAIT.Share\생산관리팀 백업\데이타만 줘\포장업무\생산관리 공유폴더\MMF 출하\2017년\3월</v>
      </c>
    </row>
    <row r="6532" spans="1:1" x14ac:dyDescent="0.4">
      <c r="A6532" t="str">
        <f>HYPERLINK("\\10.12.11.20\TFO.FAIT.Share\생산관리팀 백업\데이타만 줘\포장업무\생산관리 공유폴더\MMF 출하\2017년\4월")</f>
        <v>\\10.12.11.20\TFO.FAIT.Share\생산관리팀 백업\데이타만 줘\포장업무\생산관리 공유폴더\MMF 출하\2017년\4월</v>
      </c>
    </row>
    <row r="6533" spans="1:1" x14ac:dyDescent="0.4">
      <c r="A6533" t="str">
        <f>HYPERLINK("\\10.12.11.20\TFO.FAIT.Share\생산관리팀 백업\데이타만 줘\포장업무\생산관리 공유폴더\MMF 출하\2017년\5월")</f>
        <v>\\10.12.11.20\TFO.FAIT.Share\생산관리팀 백업\데이타만 줘\포장업무\생산관리 공유폴더\MMF 출하\2017년\5월</v>
      </c>
    </row>
    <row r="6534" spans="1:1" x14ac:dyDescent="0.4">
      <c r="A6534" t="str">
        <f>HYPERLINK("\\10.12.11.20\TFO.FAIT.Share\생산관리팀 백업\데이타만 줘\포장업무\생산관리 공유폴더\MMF 출하\2017년\6월")</f>
        <v>\\10.12.11.20\TFO.FAIT.Share\생산관리팀 백업\데이타만 줘\포장업무\생산관리 공유폴더\MMF 출하\2017년\6월</v>
      </c>
    </row>
    <row r="6535" spans="1:1" x14ac:dyDescent="0.4">
      <c r="A6535" t="str">
        <f>HYPERLINK("\\10.12.11.20\TFO.FAIT.Share\생산관리팀 백업\데이타만 줘\포장업무\생산관리 공유폴더\MMF 출하\2017년\7월")</f>
        <v>\\10.12.11.20\TFO.FAIT.Share\생산관리팀 백업\데이타만 줘\포장업무\생산관리 공유폴더\MMF 출하\2017년\7월</v>
      </c>
    </row>
    <row r="6536" spans="1:1" x14ac:dyDescent="0.4">
      <c r="A6536" t="str">
        <f>HYPERLINK("\\10.12.11.20\TFO.FAIT.Share\생산관리팀 백업\데이타만 줘\포장업무\생산관리 공유폴더\MMF 출하\2017년\8월")</f>
        <v>\\10.12.11.20\TFO.FAIT.Share\생산관리팀 백업\데이타만 줘\포장업무\생산관리 공유폴더\MMF 출하\2017년\8월</v>
      </c>
    </row>
    <row r="6537" spans="1:1" x14ac:dyDescent="0.4">
      <c r="A6537" t="str">
        <f>HYPERLINK("\\10.12.11.20\TFO.FAIT.Share\생산관리팀 백업\데이타만 줘\포장업무\생산관리 공유폴더\MMF 출하\2017년\9월")</f>
        <v>\\10.12.11.20\TFO.FAIT.Share\생산관리팀 백업\데이타만 줘\포장업무\생산관리 공유폴더\MMF 출하\2017년\9월</v>
      </c>
    </row>
    <row r="6538" spans="1:1" x14ac:dyDescent="0.4">
      <c r="A6538" t="str">
        <f>HYPERLINK("\\10.12.11.20\TFO.FAIT.Share\생산관리팀 백업\데이타만 줘\포장업무\생산관리 공유폴더\MMF 출하\2018년\10월")</f>
        <v>\\10.12.11.20\TFO.FAIT.Share\생산관리팀 백업\데이타만 줘\포장업무\생산관리 공유폴더\MMF 출하\2018년\10월</v>
      </c>
    </row>
    <row r="6539" spans="1:1" x14ac:dyDescent="0.4">
      <c r="A6539" t="str">
        <f>HYPERLINK("\\10.12.11.20\TFO.FAIT.Share\생산관리팀 백업\데이타만 줘\포장업무\생산관리 공유폴더\MMF 출하\2018년\11월")</f>
        <v>\\10.12.11.20\TFO.FAIT.Share\생산관리팀 백업\데이타만 줘\포장업무\생산관리 공유폴더\MMF 출하\2018년\11월</v>
      </c>
    </row>
    <row r="6540" spans="1:1" x14ac:dyDescent="0.4">
      <c r="A6540" t="str">
        <f>HYPERLINK("\\10.12.11.20\TFO.FAIT.Share\생산관리팀 백업\데이타만 줘\포장업무\생산관리 공유폴더\MMF 출하\2018년\12월")</f>
        <v>\\10.12.11.20\TFO.FAIT.Share\생산관리팀 백업\데이타만 줘\포장업무\생산관리 공유폴더\MMF 출하\2018년\12월</v>
      </c>
    </row>
    <row r="6541" spans="1:1" x14ac:dyDescent="0.4">
      <c r="A6541" t="str">
        <f>HYPERLINK("\\10.12.11.20\TFO.FAIT.Share\생산관리팀 백업\데이타만 줘\포장업무\생산관리 공유폴더\MMF 출하\2018년\1월")</f>
        <v>\\10.12.11.20\TFO.FAIT.Share\생산관리팀 백업\데이타만 줘\포장업무\생산관리 공유폴더\MMF 출하\2018년\1월</v>
      </c>
    </row>
    <row r="6542" spans="1:1" x14ac:dyDescent="0.4">
      <c r="A6542" t="str">
        <f>HYPERLINK("\\10.12.11.20\TFO.FAIT.Share\생산관리팀 백업\데이타만 줘\포장업무\생산관리 공유폴더\MMF 출하\2018년\2월")</f>
        <v>\\10.12.11.20\TFO.FAIT.Share\생산관리팀 백업\데이타만 줘\포장업무\생산관리 공유폴더\MMF 출하\2018년\2월</v>
      </c>
    </row>
    <row r="6543" spans="1:1" x14ac:dyDescent="0.4">
      <c r="A6543" t="str">
        <f>HYPERLINK("\\10.12.11.20\TFO.FAIT.Share\생산관리팀 백업\데이타만 줘\포장업무\생산관리 공유폴더\MMF 출하\2018년\3월")</f>
        <v>\\10.12.11.20\TFO.FAIT.Share\생산관리팀 백업\데이타만 줘\포장업무\생산관리 공유폴더\MMF 출하\2018년\3월</v>
      </c>
    </row>
    <row r="6544" spans="1:1" x14ac:dyDescent="0.4">
      <c r="A6544" t="str">
        <f>HYPERLINK("\\10.12.11.20\TFO.FAIT.Share\생산관리팀 백업\데이타만 줘\포장업무\생산관리 공유폴더\MMF 출하\2018년\4월")</f>
        <v>\\10.12.11.20\TFO.FAIT.Share\생산관리팀 백업\데이타만 줘\포장업무\생산관리 공유폴더\MMF 출하\2018년\4월</v>
      </c>
    </row>
    <row r="6545" spans="1:1" x14ac:dyDescent="0.4">
      <c r="A6545" t="str">
        <f>HYPERLINK("\\10.12.11.20\TFO.FAIT.Share\생산관리팀 백업\데이타만 줘\포장업무\생산관리 공유폴더\MMF 출하\2018년\5월")</f>
        <v>\\10.12.11.20\TFO.FAIT.Share\생산관리팀 백업\데이타만 줘\포장업무\생산관리 공유폴더\MMF 출하\2018년\5월</v>
      </c>
    </row>
    <row r="6546" spans="1:1" x14ac:dyDescent="0.4">
      <c r="A6546" t="str">
        <f>HYPERLINK("\\10.12.11.20\TFO.FAIT.Share\생산관리팀 백업\데이타만 줘\포장업무\생산관리 공유폴더\MMF 출하\2018년\6월")</f>
        <v>\\10.12.11.20\TFO.FAIT.Share\생산관리팀 백업\데이타만 줘\포장업무\생산관리 공유폴더\MMF 출하\2018년\6월</v>
      </c>
    </row>
    <row r="6547" spans="1:1" x14ac:dyDescent="0.4">
      <c r="A6547" t="str">
        <f>HYPERLINK("\\10.12.11.20\TFO.FAIT.Share\생산관리팀 백업\데이타만 줘\포장업무\생산관리 공유폴더\MMF 출하\2018년\7월")</f>
        <v>\\10.12.11.20\TFO.FAIT.Share\생산관리팀 백업\데이타만 줘\포장업무\생산관리 공유폴더\MMF 출하\2018년\7월</v>
      </c>
    </row>
    <row r="6548" spans="1:1" x14ac:dyDescent="0.4">
      <c r="A6548" t="str">
        <f>HYPERLINK("\\10.12.11.20\TFO.FAIT.Share\생산관리팀 백업\데이타만 줘\포장업무\생산관리 공유폴더\MMF 출하\2018년\8월")</f>
        <v>\\10.12.11.20\TFO.FAIT.Share\생산관리팀 백업\데이타만 줘\포장업무\생산관리 공유폴더\MMF 출하\2018년\8월</v>
      </c>
    </row>
    <row r="6549" spans="1:1" x14ac:dyDescent="0.4">
      <c r="A6549" t="str">
        <f>HYPERLINK("\\10.12.11.20\TFO.FAIT.Share\생산관리팀 백업\데이타만 줘\포장업무\생산관리 공유폴더\MMF 출하\2018년\9월")</f>
        <v>\\10.12.11.20\TFO.FAIT.Share\생산관리팀 백업\데이타만 줘\포장업무\생산관리 공유폴더\MMF 출하\2018년\9월</v>
      </c>
    </row>
    <row r="6550" spans="1:1" x14ac:dyDescent="0.4">
      <c r="A6550" t="str">
        <f>HYPERLINK("\\10.12.11.20\TFO.FAIT.Share\생산관리팀 백업\데이타만 줘\포장업무\생산관리 공유폴더\MMF 출하\2019년\10월")</f>
        <v>\\10.12.11.20\TFO.FAIT.Share\생산관리팀 백업\데이타만 줘\포장업무\생산관리 공유폴더\MMF 출하\2019년\10월</v>
      </c>
    </row>
    <row r="6551" spans="1:1" x14ac:dyDescent="0.4">
      <c r="A6551" t="str">
        <f>HYPERLINK("\\10.12.11.20\TFO.FAIT.Share\생산관리팀 백업\데이타만 줘\포장업무\생산관리 공유폴더\MMF 출하\2019년\11월")</f>
        <v>\\10.12.11.20\TFO.FAIT.Share\생산관리팀 백업\데이타만 줘\포장업무\생산관리 공유폴더\MMF 출하\2019년\11월</v>
      </c>
    </row>
    <row r="6552" spans="1:1" x14ac:dyDescent="0.4">
      <c r="A6552" t="str">
        <f>HYPERLINK("\\10.12.11.20\TFO.FAIT.Share\생산관리팀 백업\데이타만 줘\포장업무\생산관리 공유폴더\MMF 출하\2019년\12월")</f>
        <v>\\10.12.11.20\TFO.FAIT.Share\생산관리팀 백업\데이타만 줘\포장업무\생산관리 공유폴더\MMF 출하\2019년\12월</v>
      </c>
    </row>
    <row r="6553" spans="1:1" x14ac:dyDescent="0.4">
      <c r="A6553" t="str">
        <f>HYPERLINK("\\10.12.11.20\TFO.FAIT.Share\생산관리팀 백업\데이타만 줘\포장업무\생산관리 공유폴더\MMF 출하\2019년\1월")</f>
        <v>\\10.12.11.20\TFO.FAIT.Share\생산관리팀 백업\데이타만 줘\포장업무\생산관리 공유폴더\MMF 출하\2019년\1월</v>
      </c>
    </row>
    <row r="6554" spans="1:1" x14ac:dyDescent="0.4">
      <c r="A6554" t="str">
        <f>HYPERLINK("\\10.12.11.20\TFO.FAIT.Share\생산관리팀 백업\데이타만 줘\포장업무\생산관리 공유폴더\MMF 출하\2019년\2월")</f>
        <v>\\10.12.11.20\TFO.FAIT.Share\생산관리팀 백업\데이타만 줘\포장업무\생산관리 공유폴더\MMF 출하\2019년\2월</v>
      </c>
    </row>
    <row r="6555" spans="1:1" x14ac:dyDescent="0.4">
      <c r="A6555" t="str">
        <f>HYPERLINK("\\10.12.11.20\TFO.FAIT.Share\생산관리팀 백업\데이타만 줘\포장업무\생산관리 공유폴더\MMF 출하\2019년\3월")</f>
        <v>\\10.12.11.20\TFO.FAIT.Share\생산관리팀 백업\데이타만 줘\포장업무\생산관리 공유폴더\MMF 출하\2019년\3월</v>
      </c>
    </row>
    <row r="6556" spans="1:1" x14ac:dyDescent="0.4">
      <c r="A6556" t="str">
        <f>HYPERLINK("\\10.12.11.20\TFO.FAIT.Share\생산관리팀 백업\데이타만 줘\포장업무\생산관리 공유폴더\MMF 출하\2019년\4월")</f>
        <v>\\10.12.11.20\TFO.FAIT.Share\생산관리팀 백업\데이타만 줘\포장업무\생산관리 공유폴더\MMF 출하\2019년\4월</v>
      </c>
    </row>
    <row r="6557" spans="1:1" x14ac:dyDescent="0.4">
      <c r="A6557" t="str">
        <f>HYPERLINK("\\10.12.11.20\TFO.FAIT.Share\생산관리팀 백업\데이타만 줘\포장업무\생산관리 공유폴더\MMF 출하\2019년\5월")</f>
        <v>\\10.12.11.20\TFO.FAIT.Share\생산관리팀 백업\데이타만 줘\포장업무\생산관리 공유폴더\MMF 출하\2019년\5월</v>
      </c>
    </row>
    <row r="6558" spans="1:1" x14ac:dyDescent="0.4">
      <c r="A6558" t="str">
        <f>HYPERLINK("\\10.12.11.20\TFO.FAIT.Share\생산관리팀 백업\데이타만 줘\포장업무\생산관리 공유폴더\MMF 출하\2019년\6월")</f>
        <v>\\10.12.11.20\TFO.FAIT.Share\생산관리팀 백업\데이타만 줘\포장업무\생산관리 공유폴더\MMF 출하\2019년\6월</v>
      </c>
    </row>
    <row r="6559" spans="1:1" x14ac:dyDescent="0.4">
      <c r="A6559" t="str">
        <f>HYPERLINK("\\10.12.11.20\TFO.FAIT.Share\생산관리팀 백업\데이타만 줘\포장업무\생산관리 공유폴더\MMF 출하\2019년\7월")</f>
        <v>\\10.12.11.20\TFO.FAIT.Share\생산관리팀 백업\데이타만 줘\포장업무\생산관리 공유폴더\MMF 출하\2019년\7월</v>
      </c>
    </row>
    <row r="6560" spans="1:1" x14ac:dyDescent="0.4">
      <c r="A6560" t="str">
        <f>HYPERLINK("\\10.12.11.20\TFO.FAIT.Share\생산관리팀 백업\데이타만 줘\포장업무\생산관리 공유폴더\MMF 출하\2019년\8월")</f>
        <v>\\10.12.11.20\TFO.FAIT.Share\생산관리팀 백업\데이타만 줘\포장업무\생산관리 공유폴더\MMF 출하\2019년\8월</v>
      </c>
    </row>
    <row r="6561" spans="1:1" x14ac:dyDescent="0.4">
      <c r="A6561" t="str">
        <f>HYPERLINK("\\10.12.11.20\TFO.FAIT.Share\생산관리팀 백업\데이타만 줘\포장업무\생산관리 공유폴더\MMF 출하\2019년\9월")</f>
        <v>\\10.12.11.20\TFO.FAIT.Share\생산관리팀 백업\데이타만 줘\포장업무\생산관리 공유폴더\MMF 출하\2019년\9월</v>
      </c>
    </row>
    <row r="6562" spans="1:1" x14ac:dyDescent="0.4">
      <c r="A6562" t="str">
        <f>HYPERLINK("\\10.12.11.20\TFO.FAIT.Share\생산관리팀 백업\데이타만 줘\포장업무\생산관리 공유폴더\MMF 출하\2020년\11월")</f>
        <v>\\10.12.11.20\TFO.FAIT.Share\생산관리팀 백업\데이타만 줘\포장업무\생산관리 공유폴더\MMF 출하\2020년\11월</v>
      </c>
    </row>
    <row r="6563" spans="1:1" x14ac:dyDescent="0.4">
      <c r="A6563" t="str">
        <f>HYPERLINK("\\10.12.11.20\TFO.FAIT.Share\생산관리팀 백업\데이타만 줘\포장업무\생산관리 공유폴더\MMF 출하\2020년\12월")</f>
        <v>\\10.12.11.20\TFO.FAIT.Share\생산관리팀 백업\데이타만 줘\포장업무\생산관리 공유폴더\MMF 출하\2020년\12월</v>
      </c>
    </row>
    <row r="6564" spans="1:1" x14ac:dyDescent="0.4">
      <c r="A6564" t="str">
        <f>HYPERLINK("\\10.12.11.20\TFO.FAIT.Share\생산관리팀 백업\데이타만 줘\포장업무\생산관리 공유폴더\MMF 출하\2020년\1월")</f>
        <v>\\10.12.11.20\TFO.FAIT.Share\생산관리팀 백업\데이타만 줘\포장업무\생산관리 공유폴더\MMF 출하\2020년\1월</v>
      </c>
    </row>
    <row r="6565" spans="1:1" x14ac:dyDescent="0.4">
      <c r="A6565" t="str">
        <f>HYPERLINK("\\10.12.11.20\TFO.FAIT.Share\생산관리팀 백업\데이타만 줘\포장업무\생산관리 공유폴더\MMF 출하\2020년\2월")</f>
        <v>\\10.12.11.20\TFO.FAIT.Share\생산관리팀 백업\데이타만 줘\포장업무\생산관리 공유폴더\MMF 출하\2020년\2월</v>
      </c>
    </row>
    <row r="6566" spans="1:1" x14ac:dyDescent="0.4">
      <c r="A6566" t="str">
        <f>HYPERLINK("\\10.12.11.20\TFO.FAIT.Share\생산관리팀 백업\데이타만 줘\포장업무\생산관리 공유폴더\MMF 출하\2020년\3월")</f>
        <v>\\10.12.11.20\TFO.FAIT.Share\생산관리팀 백업\데이타만 줘\포장업무\생산관리 공유폴더\MMF 출하\2020년\3월</v>
      </c>
    </row>
    <row r="6567" spans="1:1" x14ac:dyDescent="0.4">
      <c r="A6567" t="str">
        <f>HYPERLINK("\\10.12.11.20\TFO.FAIT.Share\생산관리팀 백업\데이타만 줘\포장업무\생산관리 공유폴더\MMF 출하\2020년\4월")</f>
        <v>\\10.12.11.20\TFO.FAIT.Share\생산관리팀 백업\데이타만 줘\포장업무\생산관리 공유폴더\MMF 출하\2020년\4월</v>
      </c>
    </row>
    <row r="6568" spans="1:1" x14ac:dyDescent="0.4">
      <c r="A6568" t="str">
        <f>HYPERLINK("\\10.12.11.20\TFO.FAIT.Share\생산관리팀 백업\데이타만 줘\포장업무\생산관리 공유폴더\MMF 출하\2020년\5월")</f>
        <v>\\10.12.11.20\TFO.FAIT.Share\생산관리팀 백업\데이타만 줘\포장업무\생산관리 공유폴더\MMF 출하\2020년\5월</v>
      </c>
    </row>
    <row r="6569" spans="1:1" x14ac:dyDescent="0.4">
      <c r="A6569" t="str">
        <f>HYPERLINK("\\10.12.11.20\TFO.FAIT.Share\생산관리팀 백업\데이타만 줘\포장업무\생산관리 공유폴더\MMF 출하\2020년\6월")</f>
        <v>\\10.12.11.20\TFO.FAIT.Share\생산관리팀 백업\데이타만 줘\포장업무\생산관리 공유폴더\MMF 출하\2020년\6월</v>
      </c>
    </row>
    <row r="6570" spans="1:1" x14ac:dyDescent="0.4">
      <c r="A6570" t="str">
        <f>HYPERLINK("\\10.12.11.20\TFO.FAIT.Share\생산관리팀 백업\데이타만 줘\포장업무\생산관리 공유폴더\MMF 출하\2020년\7월")</f>
        <v>\\10.12.11.20\TFO.FAIT.Share\생산관리팀 백업\데이타만 줘\포장업무\생산관리 공유폴더\MMF 출하\2020년\7월</v>
      </c>
    </row>
    <row r="6571" spans="1:1" x14ac:dyDescent="0.4">
      <c r="A6571" t="str">
        <f>HYPERLINK("\\10.12.11.20\TFO.FAIT.Share\생산관리팀 백업\데이타만 줘\포장업무\생산관리 공유폴더\MMF 출하\2020년\8월")</f>
        <v>\\10.12.11.20\TFO.FAIT.Share\생산관리팀 백업\데이타만 줘\포장업무\생산관리 공유폴더\MMF 출하\2020년\8월</v>
      </c>
    </row>
    <row r="6572" spans="1:1" x14ac:dyDescent="0.4">
      <c r="A6572" t="str">
        <f>HYPERLINK("\\10.12.11.20\TFO.FAIT.Share\생산관리팀 백업\데이타만 줘\포장업무\생산관리 공유폴더\MMF 출하\2020년\9월")</f>
        <v>\\10.12.11.20\TFO.FAIT.Share\생산관리팀 백업\데이타만 줘\포장업무\생산관리 공유폴더\MMF 출하\2020년\9월</v>
      </c>
    </row>
    <row r="6573" spans="1:1" x14ac:dyDescent="0.4">
      <c r="A6573" t="str">
        <f>HYPERLINK("\\10.12.11.20\TFO.FAIT.Share\생산관리팀 백업\데이타만 줘\포장업무\성적서\2015년 성적서")</f>
        <v>\\10.12.11.20\TFO.FAIT.Share\생산관리팀 백업\데이타만 줘\포장업무\성적서\2015년 성적서</v>
      </c>
    </row>
    <row r="6574" spans="1:1" x14ac:dyDescent="0.4">
      <c r="A6574" t="str">
        <f>HYPERLINK("\\10.12.11.20\TFO.FAIT.Share\생산관리팀 백업\데이타만 줘\포장업무\성적서\2016년 성적서")</f>
        <v>\\10.12.11.20\TFO.FAIT.Share\생산관리팀 백업\데이타만 줘\포장업무\성적서\2016년 성적서</v>
      </c>
    </row>
    <row r="6575" spans="1:1" x14ac:dyDescent="0.4">
      <c r="A6575" t="str">
        <f>HYPERLINK("\\10.12.11.20\TFO.FAIT.Share\생산관리팀 백업\데이타만 줘\포장업무\성적서\2017년 성적서")</f>
        <v>\\10.12.11.20\TFO.FAIT.Share\생산관리팀 백업\데이타만 줘\포장업무\성적서\2017년 성적서</v>
      </c>
    </row>
    <row r="6576" spans="1:1" x14ac:dyDescent="0.4">
      <c r="A6576" t="str">
        <f>HYPERLINK("\\10.12.11.20\TFO.FAIT.Share\생산관리팀 백업\데이타만 줘\포장업무\성적서\2018년 성적서")</f>
        <v>\\10.12.11.20\TFO.FAIT.Share\생산관리팀 백업\데이타만 줘\포장업무\성적서\2018년 성적서</v>
      </c>
    </row>
    <row r="6577" spans="1:1" x14ac:dyDescent="0.4">
      <c r="A6577" t="str">
        <f>HYPERLINK("\\10.12.11.20\TFO.FAIT.Share\생산관리팀 백업\데이타만 줘\포장업무\성적서\2018년 성적서(글로벌)")</f>
        <v>\\10.12.11.20\TFO.FAIT.Share\생산관리팀 백업\데이타만 줘\포장업무\성적서\2018년 성적서(글로벌)</v>
      </c>
    </row>
    <row r="6578" spans="1:1" x14ac:dyDescent="0.4">
      <c r="A6578" t="str">
        <f>HYPERLINK("\\10.12.11.20\TFO.FAIT.Share\생산관리팀 백업\데이타만 줘\포장업무\성적서\2019년 성적서")</f>
        <v>\\10.12.11.20\TFO.FAIT.Share\생산관리팀 백업\데이타만 줘\포장업무\성적서\2019년 성적서</v>
      </c>
    </row>
    <row r="6579" spans="1:1" x14ac:dyDescent="0.4">
      <c r="A6579" t="str">
        <f>HYPERLINK("\\10.12.11.20\TFO.FAIT.Share\생산관리팀 백업\데이타만 줘\포장업무\성적서\2015년 성적서\1 월")</f>
        <v>\\10.12.11.20\TFO.FAIT.Share\생산관리팀 백업\데이타만 줘\포장업무\성적서\2015년 성적서\1 월</v>
      </c>
    </row>
    <row r="6580" spans="1:1" x14ac:dyDescent="0.4">
      <c r="A6580" t="str">
        <f>HYPERLINK("\\10.12.11.20\TFO.FAIT.Share\생산관리팀 백업\데이타만 줘\포장업무\성적서\2015년 성적서\10 월")</f>
        <v>\\10.12.11.20\TFO.FAIT.Share\생산관리팀 백업\데이타만 줘\포장업무\성적서\2015년 성적서\10 월</v>
      </c>
    </row>
    <row r="6581" spans="1:1" x14ac:dyDescent="0.4">
      <c r="A6581" t="str">
        <f>HYPERLINK("\\10.12.11.20\TFO.FAIT.Share\생산관리팀 백업\데이타만 줘\포장업무\성적서\2015년 성적서\11 월")</f>
        <v>\\10.12.11.20\TFO.FAIT.Share\생산관리팀 백업\데이타만 줘\포장업무\성적서\2015년 성적서\11 월</v>
      </c>
    </row>
    <row r="6582" spans="1:1" x14ac:dyDescent="0.4">
      <c r="A6582" t="str">
        <f>HYPERLINK("\\10.12.11.20\TFO.FAIT.Share\생산관리팀 백업\데이타만 줘\포장업무\성적서\2015년 성적서\12 월")</f>
        <v>\\10.12.11.20\TFO.FAIT.Share\생산관리팀 백업\데이타만 줘\포장업무\성적서\2015년 성적서\12 월</v>
      </c>
    </row>
    <row r="6583" spans="1:1" x14ac:dyDescent="0.4">
      <c r="A6583" t="str">
        <f>HYPERLINK("\\10.12.11.20\TFO.FAIT.Share\생산관리팀 백업\데이타만 줘\포장업무\성적서\2015년 성적서\2 월")</f>
        <v>\\10.12.11.20\TFO.FAIT.Share\생산관리팀 백업\데이타만 줘\포장업무\성적서\2015년 성적서\2 월</v>
      </c>
    </row>
    <row r="6584" spans="1:1" x14ac:dyDescent="0.4">
      <c r="A6584" t="str">
        <f>HYPERLINK("\\10.12.11.20\TFO.FAIT.Share\생산관리팀 백업\데이타만 줘\포장업무\성적서\2015년 성적서\3 월")</f>
        <v>\\10.12.11.20\TFO.FAIT.Share\생산관리팀 백업\데이타만 줘\포장업무\성적서\2015년 성적서\3 월</v>
      </c>
    </row>
    <row r="6585" spans="1:1" x14ac:dyDescent="0.4">
      <c r="A6585" t="str">
        <f>HYPERLINK("\\10.12.11.20\TFO.FAIT.Share\생산관리팀 백업\데이타만 줘\포장업무\성적서\2015년 성적서\4 월")</f>
        <v>\\10.12.11.20\TFO.FAIT.Share\생산관리팀 백업\데이타만 줘\포장업무\성적서\2015년 성적서\4 월</v>
      </c>
    </row>
    <row r="6586" spans="1:1" x14ac:dyDescent="0.4">
      <c r="A6586" t="str">
        <f>HYPERLINK("\\10.12.11.20\TFO.FAIT.Share\생산관리팀 백업\데이타만 줘\포장업무\성적서\2015년 성적서\5 월")</f>
        <v>\\10.12.11.20\TFO.FAIT.Share\생산관리팀 백업\데이타만 줘\포장업무\성적서\2015년 성적서\5 월</v>
      </c>
    </row>
    <row r="6587" spans="1:1" x14ac:dyDescent="0.4">
      <c r="A6587" t="str">
        <f>HYPERLINK("\\10.12.11.20\TFO.FAIT.Share\생산관리팀 백업\데이타만 줘\포장업무\성적서\2015년 성적서\6 월")</f>
        <v>\\10.12.11.20\TFO.FAIT.Share\생산관리팀 백업\데이타만 줘\포장업무\성적서\2015년 성적서\6 월</v>
      </c>
    </row>
    <row r="6588" spans="1:1" x14ac:dyDescent="0.4">
      <c r="A6588" t="str">
        <f>HYPERLINK("\\10.12.11.20\TFO.FAIT.Share\생산관리팀 백업\데이타만 줘\포장업무\성적서\2015년 성적서\7 월")</f>
        <v>\\10.12.11.20\TFO.FAIT.Share\생산관리팀 백업\데이타만 줘\포장업무\성적서\2015년 성적서\7 월</v>
      </c>
    </row>
    <row r="6589" spans="1:1" x14ac:dyDescent="0.4">
      <c r="A6589" t="str">
        <f>HYPERLINK("\\10.12.11.20\TFO.FAIT.Share\생산관리팀 백업\데이타만 줘\포장업무\성적서\2015년 성적서\8 월")</f>
        <v>\\10.12.11.20\TFO.FAIT.Share\생산관리팀 백업\데이타만 줘\포장업무\성적서\2015년 성적서\8 월</v>
      </c>
    </row>
    <row r="6590" spans="1:1" x14ac:dyDescent="0.4">
      <c r="A6590" t="str">
        <f>HYPERLINK("\\10.12.11.20\TFO.FAIT.Share\생산관리팀 백업\데이타만 줘\포장업무\성적서\2015년 성적서\9 월")</f>
        <v>\\10.12.11.20\TFO.FAIT.Share\생산관리팀 백업\데이타만 줘\포장업무\성적서\2015년 성적서\9 월</v>
      </c>
    </row>
    <row r="6591" spans="1:1" x14ac:dyDescent="0.4">
      <c r="A6591" t="str">
        <f>HYPERLINK("\\10.12.11.20\TFO.FAIT.Share\생산관리팀 백업\데이타만 줘\포장업무\성적서\2015년 성적서\광케이블용")</f>
        <v>\\10.12.11.20\TFO.FAIT.Share\생산관리팀 백업\데이타만 줘\포장업무\성적서\2015년 성적서\광케이블용</v>
      </c>
    </row>
    <row r="6592" spans="1:1" x14ac:dyDescent="0.4">
      <c r="A6592" t="str">
        <f>HYPERLINK("\\10.12.11.20\TFO.FAIT.Share\생산관리팀 백업\데이타만 줘\포장업무\성적서\2016년 성적서\1 월")</f>
        <v>\\10.12.11.20\TFO.FAIT.Share\생산관리팀 백업\데이타만 줘\포장업무\성적서\2016년 성적서\1 월</v>
      </c>
    </row>
    <row r="6593" spans="1:1" x14ac:dyDescent="0.4">
      <c r="A6593" t="str">
        <f>HYPERLINK("\\10.12.11.20\TFO.FAIT.Share\생산관리팀 백업\데이타만 줘\포장업무\성적서\2016년 성적서\10 월")</f>
        <v>\\10.12.11.20\TFO.FAIT.Share\생산관리팀 백업\데이타만 줘\포장업무\성적서\2016년 성적서\10 월</v>
      </c>
    </row>
    <row r="6594" spans="1:1" x14ac:dyDescent="0.4">
      <c r="A6594" t="str">
        <f>HYPERLINK("\\10.12.11.20\TFO.FAIT.Share\생산관리팀 백업\데이타만 줘\포장업무\성적서\2016년 성적서\11 월")</f>
        <v>\\10.12.11.20\TFO.FAIT.Share\생산관리팀 백업\데이타만 줘\포장업무\성적서\2016년 성적서\11 월</v>
      </c>
    </row>
    <row r="6595" spans="1:1" x14ac:dyDescent="0.4">
      <c r="A6595" t="str">
        <f>HYPERLINK("\\10.12.11.20\TFO.FAIT.Share\생산관리팀 백업\데이타만 줘\포장업무\성적서\2016년 성적서\12 월")</f>
        <v>\\10.12.11.20\TFO.FAIT.Share\생산관리팀 백업\데이타만 줘\포장업무\성적서\2016년 성적서\12 월</v>
      </c>
    </row>
    <row r="6596" spans="1:1" x14ac:dyDescent="0.4">
      <c r="A6596" t="str">
        <f>HYPERLINK("\\10.12.11.20\TFO.FAIT.Share\생산관리팀 백업\데이타만 줘\포장업무\성적서\2016년 성적서\2 월")</f>
        <v>\\10.12.11.20\TFO.FAIT.Share\생산관리팀 백업\데이타만 줘\포장업무\성적서\2016년 성적서\2 월</v>
      </c>
    </row>
    <row r="6597" spans="1:1" x14ac:dyDescent="0.4">
      <c r="A6597" t="str">
        <f>HYPERLINK("\\10.12.11.20\TFO.FAIT.Share\생산관리팀 백업\데이타만 줘\포장업무\성적서\2016년 성적서\3 월")</f>
        <v>\\10.12.11.20\TFO.FAIT.Share\생산관리팀 백업\데이타만 줘\포장업무\성적서\2016년 성적서\3 월</v>
      </c>
    </row>
    <row r="6598" spans="1:1" x14ac:dyDescent="0.4">
      <c r="A6598" t="str">
        <f>HYPERLINK("\\10.12.11.20\TFO.FAIT.Share\생산관리팀 백업\데이타만 줘\포장업무\성적서\2016년 성적서\4 월")</f>
        <v>\\10.12.11.20\TFO.FAIT.Share\생산관리팀 백업\데이타만 줘\포장업무\성적서\2016년 성적서\4 월</v>
      </c>
    </row>
    <row r="6599" spans="1:1" x14ac:dyDescent="0.4">
      <c r="A6599" t="str">
        <f>HYPERLINK("\\10.12.11.20\TFO.FAIT.Share\생산관리팀 백업\데이타만 줘\포장업무\성적서\2016년 성적서\5 월")</f>
        <v>\\10.12.11.20\TFO.FAIT.Share\생산관리팀 백업\데이타만 줘\포장업무\성적서\2016년 성적서\5 월</v>
      </c>
    </row>
    <row r="6600" spans="1:1" x14ac:dyDescent="0.4">
      <c r="A6600" t="str">
        <f>HYPERLINK("\\10.12.11.20\TFO.FAIT.Share\생산관리팀 백업\데이타만 줘\포장업무\성적서\2016년 성적서\6 월")</f>
        <v>\\10.12.11.20\TFO.FAIT.Share\생산관리팀 백업\데이타만 줘\포장업무\성적서\2016년 성적서\6 월</v>
      </c>
    </row>
    <row r="6601" spans="1:1" x14ac:dyDescent="0.4">
      <c r="A6601" t="str">
        <f>HYPERLINK("\\10.12.11.20\TFO.FAIT.Share\생산관리팀 백업\데이타만 줘\포장업무\성적서\2016년 성적서\7 월")</f>
        <v>\\10.12.11.20\TFO.FAIT.Share\생산관리팀 백업\데이타만 줘\포장업무\성적서\2016년 성적서\7 월</v>
      </c>
    </row>
    <row r="6602" spans="1:1" x14ac:dyDescent="0.4">
      <c r="A6602" t="str">
        <f>HYPERLINK("\\10.12.11.20\TFO.FAIT.Share\생산관리팀 백업\데이타만 줘\포장업무\성적서\2016년 성적서\8 월")</f>
        <v>\\10.12.11.20\TFO.FAIT.Share\생산관리팀 백업\데이타만 줘\포장업무\성적서\2016년 성적서\8 월</v>
      </c>
    </row>
    <row r="6603" spans="1:1" x14ac:dyDescent="0.4">
      <c r="A6603" t="str">
        <f>HYPERLINK("\\10.12.11.20\TFO.FAIT.Share\생산관리팀 백업\데이타만 줘\포장업무\성적서\2016년 성적서\9 월")</f>
        <v>\\10.12.11.20\TFO.FAIT.Share\생산관리팀 백업\데이타만 줘\포장업무\성적서\2016년 성적서\9 월</v>
      </c>
    </row>
    <row r="6604" spans="1:1" x14ac:dyDescent="0.4">
      <c r="A6604" t="str">
        <f>HYPERLINK("\\10.12.11.20\TFO.FAIT.Share\생산관리팀 백업\데이타만 줘\포장업무\성적서\2017년 성적서\4 월")</f>
        <v>\\10.12.11.20\TFO.FAIT.Share\생산관리팀 백업\데이타만 줘\포장업무\성적서\2017년 성적서\4 월</v>
      </c>
    </row>
    <row r="6605" spans="1:1" x14ac:dyDescent="0.4">
      <c r="A6605" t="str">
        <f>HYPERLINK("\\10.12.11.20\TFO.FAIT.Share\생산관리팀 백업\데이타만 줘\포장업무\성적서\2017년 성적서\5 월")</f>
        <v>\\10.12.11.20\TFO.FAIT.Share\생산관리팀 백업\데이타만 줘\포장업무\성적서\2017년 성적서\5 월</v>
      </c>
    </row>
    <row r="6606" spans="1:1" x14ac:dyDescent="0.4">
      <c r="A6606" t="str">
        <f>HYPERLINK("\\10.12.11.20\TFO.FAIT.Share\생산관리팀 백업\데이타만 줘\포장업무\성적서\2017년 성적서\6 월")</f>
        <v>\\10.12.11.20\TFO.FAIT.Share\생산관리팀 백업\데이타만 줘\포장업무\성적서\2017년 성적서\6 월</v>
      </c>
    </row>
    <row r="6607" spans="1:1" x14ac:dyDescent="0.4">
      <c r="A6607" t="str">
        <f>HYPERLINK("\\10.12.11.20\TFO.FAIT.Share\생산관리팀 백업\데이타만 줘\포장업무\성적서\2017년 성적서\7 월")</f>
        <v>\\10.12.11.20\TFO.FAIT.Share\생산관리팀 백업\데이타만 줘\포장업무\성적서\2017년 성적서\7 월</v>
      </c>
    </row>
    <row r="6608" spans="1:1" x14ac:dyDescent="0.4">
      <c r="A6608" t="str">
        <f>HYPERLINK("\\10.12.11.20\TFO.FAIT.Share\생산관리팀 백업\데이타만 줘\포장업무\성적서\2017년 성적서\8 월")</f>
        <v>\\10.12.11.20\TFO.FAIT.Share\생산관리팀 백업\데이타만 줘\포장업무\성적서\2017년 성적서\8 월</v>
      </c>
    </row>
    <row r="6609" spans="1:1" x14ac:dyDescent="0.4">
      <c r="A6609" t="str">
        <f>HYPERLINK("\\10.12.11.20\TFO.FAIT.Share\생산관리팀 백업\데이타만 줘\포장업무\성적서\2017년 성적서\9 월")</f>
        <v>\\10.12.11.20\TFO.FAIT.Share\생산관리팀 백업\데이타만 줘\포장업무\성적서\2017년 성적서\9 월</v>
      </c>
    </row>
    <row r="6610" spans="1:1" x14ac:dyDescent="0.4">
      <c r="A6610" t="str">
        <f>HYPERLINK("\\10.12.11.20\TFO.FAIT.Share\생산관리팀 백업\데이타만 줘\포장업무\성적서\2018년 성적서\1 월")</f>
        <v>\\10.12.11.20\TFO.FAIT.Share\생산관리팀 백업\데이타만 줘\포장업무\성적서\2018년 성적서\1 월</v>
      </c>
    </row>
    <row r="6611" spans="1:1" x14ac:dyDescent="0.4">
      <c r="A6611" t="str">
        <f>HYPERLINK("\\10.12.11.20\TFO.FAIT.Share\생산관리팀 백업\데이타만 줘\포장업무\성적서\2018년 성적서\10 월")</f>
        <v>\\10.12.11.20\TFO.FAIT.Share\생산관리팀 백업\데이타만 줘\포장업무\성적서\2018년 성적서\10 월</v>
      </c>
    </row>
    <row r="6612" spans="1:1" x14ac:dyDescent="0.4">
      <c r="A6612" t="str">
        <f>HYPERLINK("\\10.12.11.20\TFO.FAIT.Share\생산관리팀 백업\데이타만 줘\포장업무\성적서\2018년 성적서\11 월")</f>
        <v>\\10.12.11.20\TFO.FAIT.Share\생산관리팀 백업\데이타만 줘\포장업무\성적서\2018년 성적서\11 월</v>
      </c>
    </row>
    <row r="6613" spans="1:1" x14ac:dyDescent="0.4">
      <c r="A6613" t="str">
        <f>HYPERLINK("\\10.12.11.20\TFO.FAIT.Share\생산관리팀 백업\데이타만 줘\포장업무\성적서\2018년 성적서\12 월")</f>
        <v>\\10.12.11.20\TFO.FAIT.Share\생산관리팀 백업\데이타만 줘\포장업무\성적서\2018년 성적서\12 월</v>
      </c>
    </row>
    <row r="6614" spans="1:1" x14ac:dyDescent="0.4">
      <c r="A6614" t="str">
        <f>HYPERLINK("\\10.12.11.20\TFO.FAIT.Share\생산관리팀 백업\데이타만 줘\포장업무\성적서\2018년 성적서\2 월")</f>
        <v>\\10.12.11.20\TFO.FAIT.Share\생산관리팀 백업\데이타만 줘\포장업무\성적서\2018년 성적서\2 월</v>
      </c>
    </row>
    <row r="6615" spans="1:1" x14ac:dyDescent="0.4">
      <c r="A6615" t="str">
        <f>HYPERLINK("\\10.12.11.20\TFO.FAIT.Share\생산관리팀 백업\데이타만 줘\포장업무\성적서\2018년 성적서\3 월")</f>
        <v>\\10.12.11.20\TFO.FAIT.Share\생산관리팀 백업\데이타만 줘\포장업무\성적서\2018년 성적서\3 월</v>
      </c>
    </row>
    <row r="6616" spans="1:1" x14ac:dyDescent="0.4">
      <c r="A6616" t="str">
        <f>HYPERLINK("\\10.12.11.20\TFO.FAIT.Share\생산관리팀 백업\데이타만 줘\포장업무\성적서\2018년 성적서\4 월")</f>
        <v>\\10.12.11.20\TFO.FAIT.Share\생산관리팀 백업\데이타만 줘\포장업무\성적서\2018년 성적서\4 월</v>
      </c>
    </row>
    <row r="6617" spans="1:1" x14ac:dyDescent="0.4">
      <c r="A6617" t="str">
        <f>HYPERLINK("\\10.12.11.20\TFO.FAIT.Share\생산관리팀 백업\데이타만 줘\포장업무\성적서\2018년 성적서\5 월")</f>
        <v>\\10.12.11.20\TFO.FAIT.Share\생산관리팀 백업\데이타만 줘\포장업무\성적서\2018년 성적서\5 월</v>
      </c>
    </row>
    <row r="6618" spans="1:1" x14ac:dyDescent="0.4">
      <c r="A6618" t="str">
        <f>HYPERLINK("\\10.12.11.20\TFO.FAIT.Share\생산관리팀 백업\데이타만 줘\포장업무\성적서\2018년 성적서\6 월")</f>
        <v>\\10.12.11.20\TFO.FAIT.Share\생산관리팀 백업\데이타만 줘\포장업무\성적서\2018년 성적서\6 월</v>
      </c>
    </row>
    <row r="6619" spans="1:1" x14ac:dyDescent="0.4">
      <c r="A6619" t="str">
        <f>HYPERLINK("\\10.12.11.20\TFO.FAIT.Share\생산관리팀 백업\데이타만 줘\포장업무\성적서\2018년 성적서\7 월")</f>
        <v>\\10.12.11.20\TFO.FAIT.Share\생산관리팀 백업\데이타만 줘\포장업무\성적서\2018년 성적서\7 월</v>
      </c>
    </row>
    <row r="6620" spans="1:1" x14ac:dyDescent="0.4">
      <c r="A6620" t="str">
        <f>HYPERLINK("\\10.12.11.20\TFO.FAIT.Share\생산관리팀 백업\데이타만 줘\포장업무\성적서\2018년 성적서\8 월")</f>
        <v>\\10.12.11.20\TFO.FAIT.Share\생산관리팀 백업\데이타만 줘\포장업무\성적서\2018년 성적서\8 월</v>
      </c>
    </row>
    <row r="6621" spans="1:1" x14ac:dyDescent="0.4">
      <c r="A6621" t="str">
        <f>HYPERLINK("\\10.12.11.20\TFO.FAIT.Share\생산관리팀 백업\데이타만 줘\포장업무\성적서\2018년 성적서\9 월")</f>
        <v>\\10.12.11.20\TFO.FAIT.Share\생산관리팀 백업\데이타만 줘\포장업무\성적서\2018년 성적서\9 월</v>
      </c>
    </row>
    <row r="6622" spans="1:1" x14ac:dyDescent="0.4">
      <c r="A6622" t="str">
        <f>HYPERLINK("\\10.12.11.20\TFO.FAIT.Share\생산관리팀 백업\데이타만 줘\포장업무\성적서\2018년 성적서(글로벌)\10월")</f>
        <v>\\10.12.11.20\TFO.FAIT.Share\생산관리팀 백업\데이타만 줘\포장업무\성적서\2018년 성적서(글로벌)\10월</v>
      </c>
    </row>
    <row r="6623" spans="1:1" x14ac:dyDescent="0.4">
      <c r="A6623" t="str">
        <f>HYPERLINK("\\10.12.11.20\TFO.FAIT.Share\생산관리팀 백업\데이타만 줘\포장업무\성적서\2018년 성적서(글로벌)\11월")</f>
        <v>\\10.12.11.20\TFO.FAIT.Share\생산관리팀 백업\데이타만 줘\포장업무\성적서\2018년 성적서(글로벌)\11월</v>
      </c>
    </row>
    <row r="6624" spans="1:1" x14ac:dyDescent="0.4">
      <c r="A6624" t="str">
        <f>HYPERLINK("\\10.12.11.20\TFO.FAIT.Share\생산관리팀 백업\데이타만 줘\포장업무\성적서\2018년 성적서(글로벌)\1월")</f>
        <v>\\10.12.11.20\TFO.FAIT.Share\생산관리팀 백업\데이타만 줘\포장업무\성적서\2018년 성적서(글로벌)\1월</v>
      </c>
    </row>
    <row r="6625" spans="1:1" x14ac:dyDescent="0.4">
      <c r="A6625" t="str">
        <f>HYPERLINK("\\10.12.11.20\TFO.FAIT.Share\생산관리팀 백업\데이타만 줘\포장업무\성적서\2018년 성적서(글로벌)\2월")</f>
        <v>\\10.12.11.20\TFO.FAIT.Share\생산관리팀 백업\데이타만 줘\포장업무\성적서\2018년 성적서(글로벌)\2월</v>
      </c>
    </row>
    <row r="6626" spans="1:1" x14ac:dyDescent="0.4">
      <c r="A6626" t="str">
        <f>HYPERLINK("\\10.12.11.20\TFO.FAIT.Share\생산관리팀 백업\데이타만 줘\포장업무\성적서\2018년 성적서(글로벌)\3월")</f>
        <v>\\10.12.11.20\TFO.FAIT.Share\생산관리팀 백업\데이타만 줘\포장업무\성적서\2018년 성적서(글로벌)\3월</v>
      </c>
    </row>
    <row r="6627" spans="1:1" x14ac:dyDescent="0.4">
      <c r="A6627" t="str">
        <f>HYPERLINK("\\10.12.11.20\TFO.FAIT.Share\생산관리팀 백업\데이타만 줘\포장업무\성적서\2018년 성적서(글로벌)\4월")</f>
        <v>\\10.12.11.20\TFO.FAIT.Share\생산관리팀 백업\데이타만 줘\포장업무\성적서\2018년 성적서(글로벌)\4월</v>
      </c>
    </row>
    <row r="6628" spans="1:1" x14ac:dyDescent="0.4">
      <c r="A6628" t="str">
        <f>HYPERLINK("\\10.12.11.20\TFO.FAIT.Share\생산관리팀 백업\데이타만 줘\포장업무\성적서\2018년 성적서(글로벌)\5월")</f>
        <v>\\10.12.11.20\TFO.FAIT.Share\생산관리팀 백업\데이타만 줘\포장업무\성적서\2018년 성적서(글로벌)\5월</v>
      </c>
    </row>
    <row r="6629" spans="1:1" x14ac:dyDescent="0.4">
      <c r="A6629" t="str">
        <f>HYPERLINK("\\10.12.11.20\TFO.FAIT.Share\생산관리팀 백업\데이타만 줘\포장업무\성적서\2018년 성적서(글로벌)\6월")</f>
        <v>\\10.12.11.20\TFO.FAIT.Share\생산관리팀 백업\데이타만 줘\포장업무\성적서\2018년 성적서(글로벌)\6월</v>
      </c>
    </row>
    <row r="6630" spans="1:1" x14ac:dyDescent="0.4">
      <c r="A6630" t="str">
        <f>HYPERLINK("\\10.12.11.20\TFO.FAIT.Share\생산관리팀 백업\데이타만 줘\포장업무\성적서\2018년 성적서(글로벌)\7월")</f>
        <v>\\10.12.11.20\TFO.FAIT.Share\생산관리팀 백업\데이타만 줘\포장업무\성적서\2018년 성적서(글로벌)\7월</v>
      </c>
    </row>
    <row r="6631" spans="1:1" x14ac:dyDescent="0.4">
      <c r="A6631" t="str">
        <f>HYPERLINK("\\10.12.11.20\TFO.FAIT.Share\생산관리팀 백업\데이타만 줘\포장업무\성적서\2018년 성적서(글로벌)\8월")</f>
        <v>\\10.12.11.20\TFO.FAIT.Share\생산관리팀 백업\데이타만 줘\포장업무\성적서\2018년 성적서(글로벌)\8월</v>
      </c>
    </row>
    <row r="6632" spans="1:1" x14ac:dyDescent="0.4">
      <c r="A6632" t="str">
        <f>HYPERLINK("\\10.12.11.20\TFO.FAIT.Share\생산관리팀 백업\데이타만 줘\포장업무\성적서\2018년 성적서(글로벌)\9월")</f>
        <v>\\10.12.11.20\TFO.FAIT.Share\생산관리팀 백업\데이타만 줘\포장업무\성적서\2018년 성적서(글로벌)\9월</v>
      </c>
    </row>
    <row r="6633" spans="1:1" x14ac:dyDescent="0.4">
      <c r="A6633" t="str">
        <f>HYPERLINK("\\10.12.11.20\TFO.FAIT.Share\생산관리팀 백업\데이타만 줘\포장업무\성적서\2019년 성적서\1 월")</f>
        <v>\\10.12.11.20\TFO.FAIT.Share\생산관리팀 백업\데이타만 줘\포장업무\성적서\2019년 성적서\1 월</v>
      </c>
    </row>
    <row r="6634" spans="1:1" x14ac:dyDescent="0.4">
      <c r="A6634" t="str">
        <f>HYPERLINK("\\10.12.11.20\TFO.FAIT.Share\생산관리팀 백업\데이타만 줘\포장업무\성적서\2019년 성적서\10 월")</f>
        <v>\\10.12.11.20\TFO.FAIT.Share\생산관리팀 백업\데이타만 줘\포장업무\성적서\2019년 성적서\10 월</v>
      </c>
    </row>
    <row r="6635" spans="1:1" x14ac:dyDescent="0.4">
      <c r="A6635" t="str">
        <f>HYPERLINK("\\10.12.11.20\TFO.FAIT.Share\생산관리팀 백업\데이타만 줘\포장업무\성적서\2019년 성적서\11 월")</f>
        <v>\\10.12.11.20\TFO.FAIT.Share\생산관리팀 백업\데이타만 줘\포장업무\성적서\2019년 성적서\11 월</v>
      </c>
    </row>
    <row r="6636" spans="1:1" x14ac:dyDescent="0.4">
      <c r="A6636" t="str">
        <f>HYPERLINK("\\10.12.11.20\TFO.FAIT.Share\생산관리팀 백업\데이타만 줘\포장업무\성적서\2019년 성적서\2 월")</f>
        <v>\\10.12.11.20\TFO.FAIT.Share\생산관리팀 백업\데이타만 줘\포장업무\성적서\2019년 성적서\2 월</v>
      </c>
    </row>
    <row r="6637" spans="1:1" x14ac:dyDescent="0.4">
      <c r="A6637" t="str">
        <f>HYPERLINK("\\10.12.11.20\TFO.FAIT.Share\생산관리팀 백업\데이타만 줘\포장업무\성적서\2019년 성적서\3 월")</f>
        <v>\\10.12.11.20\TFO.FAIT.Share\생산관리팀 백업\데이타만 줘\포장업무\성적서\2019년 성적서\3 월</v>
      </c>
    </row>
    <row r="6638" spans="1:1" x14ac:dyDescent="0.4">
      <c r="A6638" t="str">
        <f>HYPERLINK("\\10.12.11.20\TFO.FAIT.Share\생산관리팀 백업\데이타만 줘\포장업무\성적서\2019년 성적서\4 월")</f>
        <v>\\10.12.11.20\TFO.FAIT.Share\생산관리팀 백업\데이타만 줘\포장업무\성적서\2019년 성적서\4 월</v>
      </c>
    </row>
    <row r="6639" spans="1:1" x14ac:dyDescent="0.4">
      <c r="A6639" t="str">
        <f>HYPERLINK("\\10.12.11.20\TFO.FAIT.Share\생산관리팀 백업\데이타만 줘\포장업무\성적서\2019년 성적서\5 월")</f>
        <v>\\10.12.11.20\TFO.FAIT.Share\생산관리팀 백업\데이타만 줘\포장업무\성적서\2019년 성적서\5 월</v>
      </c>
    </row>
    <row r="6640" spans="1:1" x14ac:dyDescent="0.4">
      <c r="A6640" t="str">
        <f>HYPERLINK("\\10.12.11.20\TFO.FAIT.Share\생산관리팀 백업\데이타만 줘\포장업무\성적서\2019년 성적서\6 월")</f>
        <v>\\10.12.11.20\TFO.FAIT.Share\생산관리팀 백업\데이타만 줘\포장업무\성적서\2019년 성적서\6 월</v>
      </c>
    </row>
    <row r="6641" spans="1:1" x14ac:dyDescent="0.4">
      <c r="A6641" t="str">
        <f>HYPERLINK("\\10.12.11.20\TFO.FAIT.Share\생산관리팀 백업\데이타만 줘\포장업무\성적서\2019년 성적서\7 월")</f>
        <v>\\10.12.11.20\TFO.FAIT.Share\생산관리팀 백업\데이타만 줘\포장업무\성적서\2019년 성적서\7 월</v>
      </c>
    </row>
    <row r="6642" spans="1:1" x14ac:dyDescent="0.4">
      <c r="A6642" t="str">
        <f>HYPERLINK("\\10.12.11.20\TFO.FAIT.Share\생산관리팀 백업\데이타만 줘\포장업무\성적서\2019년 성적서\8 월")</f>
        <v>\\10.12.11.20\TFO.FAIT.Share\생산관리팀 백업\데이타만 줘\포장업무\성적서\2019년 성적서\8 월</v>
      </c>
    </row>
    <row r="6643" spans="1:1" x14ac:dyDescent="0.4">
      <c r="A6643" t="str">
        <f>HYPERLINK("\\10.12.11.20\TFO.FAIT.Share\생산관리팀 백업\데이타만 줘\포장업무\성적서\2019년 성적서\9 월")</f>
        <v>\\10.12.11.20\TFO.FAIT.Share\생산관리팀 백업\데이타만 줘\포장업무\성적서\2019년 성적서\9 월</v>
      </c>
    </row>
    <row r="6644" spans="1:1" x14ac:dyDescent="0.4">
      <c r="A6644" t="str">
        <f>HYPERLINK("\\10.12.11.20\TFO.FAIT.Share\생산관리팀 백업\데이타만 줘\포장업무\출하 일지\2012년~2013년 내수성적서")</f>
        <v>\\10.12.11.20\TFO.FAIT.Share\생산관리팀 백업\데이타만 줘\포장업무\출하 일지\2012년~2013년 내수성적서</v>
      </c>
    </row>
    <row r="6645" spans="1:1" x14ac:dyDescent="0.4">
      <c r="A6645" t="str">
        <f>HYPERLINK("\\10.12.11.20\TFO.FAIT.Share\생산관리팀 백업\데이타만 줘\포장업무\출하 일지\재고정리")</f>
        <v>\\10.12.11.20\TFO.FAIT.Share\생산관리팀 백업\데이타만 줘\포장업무\출하 일지\재고정리</v>
      </c>
    </row>
    <row r="6646" spans="1:1" x14ac:dyDescent="0.4">
      <c r="A6646" t="str">
        <f>HYPERLINK("\\10.12.11.20\TFO.FAIT.Share\생산관리팀 백업\데이타만 줘\포장업무\출하 일지\2012년~2013년 내수성적서\2012")</f>
        <v>\\10.12.11.20\TFO.FAIT.Share\생산관리팀 백업\데이타만 줘\포장업무\출하 일지\2012년~2013년 내수성적서\2012</v>
      </c>
    </row>
    <row r="6647" spans="1:1" x14ac:dyDescent="0.4">
      <c r="A6647" t="str">
        <f>HYPERLINK("\\10.12.11.20\TFO.FAIT.Share\생산관리팀 백업\데이타만 줘\포장업무\출하 일지\2012년~2013년 내수성적서\2013")</f>
        <v>\\10.12.11.20\TFO.FAIT.Share\생산관리팀 백업\데이타만 줘\포장업무\출하 일지\2012년~2013년 내수성적서\2013</v>
      </c>
    </row>
    <row r="6648" spans="1:1" x14ac:dyDescent="0.4">
      <c r="A6648" t="str">
        <f>HYPERLINK("\\10.12.11.20\TFO.FAIT.Share\생산관리팀 백업\데이타만 줘\포장업무\출하 일지\2012년~2013년 내수성적서\2012\10월")</f>
        <v>\\10.12.11.20\TFO.FAIT.Share\생산관리팀 백업\데이타만 줘\포장업무\출하 일지\2012년~2013년 내수성적서\2012\10월</v>
      </c>
    </row>
    <row r="6649" spans="1:1" x14ac:dyDescent="0.4">
      <c r="A6649" t="str">
        <f>HYPERLINK("\\10.12.11.20\TFO.FAIT.Share\생산관리팀 백업\데이타만 줘\포장업무\출하 일지\2012년~2013년 내수성적서\2012\11월")</f>
        <v>\\10.12.11.20\TFO.FAIT.Share\생산관리팀 백업\데이타만 줘\포장업무\출하 일지\2012년~2013년 내수성적서\2012\11월</v>
      </c>
    </row>
    <row r="6650" spans="1:1" x14ac:dyDescent="0.4">
      <c r="A6650" t="str">
        <f>HYPERLINK("\\10.12.11.20\TFO.FAIT.Share\생산관리팀 백업\데이타만 줘\포장업무\출하 일지\2012년~2013년 내수성적서\2012\12월")</f>
        <v>\\10.12.11.20\TFO.FAIT.Share\생산관리팀 백업\데이타만 줘\포장업무\출하 일지\2012년~2013년 내수성적서\2012\12월</v>
      </c>
    </row>
    <row r="6651" spans="1:1" x14ac:dyDescent="0.4">
      <c r="A6651" t="str">
        <f>HYPERLINK("\\10.12.11.20\TFO.FAIT.Share\생산관리팀 백업\데이타만 줘\포장업무\출하 일지\2012년~2013년 내수성적서\2012\1월")</f>
        <v>\\10.12.11.20\TFO.FAIT.Share\생산관리팀 백업\데이타만 줘\포장업무\출하 일지\2012년~2013년 내수성적서\2012\1월</v>
      </c>
    </row>
    <row r="6652" spans="1:1" x14ac:dyDescent="0.4">
      <c r="A6652" t="str">
        <f>HYPERLINK("\\10.12.11.20\TFO.FAIT.Share\생산관리팀 백업\데이타만 줘\포장업무\출하 일지\2012년~2013년 내수성적서\2012\2월")</f>
        <v>\\10.12.11.20\TFO.FAIT.Share\생산관리팀 백업\데이타만 줘\포장업무\출하 일지\2012년~2013년 내수성적서\2012\2월</v>
      </c>
    </row>
    <row r="6653" spans="1:1" x14ac:dyDescent="0.4">
      <c r="A6653" t="str">
        <f>HYPERLINK("\\10.12.11.20\TFO.FAIT.Share\생산관리팀 백업\데이타만 줘\포장업무\출하 일지\2012년~2013년 내수성적서\2012\3월")</f>
        <v>\\10.12.11.20\TFO.FAIT.Share\생산관리팀 백업\데이타만 줘\포장업무\출하 일지\2012년~2013년 내수성적서\2012\3월</v>
      </c>
    </row>
    <row r="6654" spans="1:1" x14ac:dyDescent="0.4">
      <c r="A6654" t="str">
        <f>HYPERLINK("\\10.12.11.20\TFO.FAIT.Share\생산관리팀 백업\데이타만 줘\포장업무\출하 일지\2012년~2013년 내수성적서\2012\4월")</f>
        <v>\\10.12.11.20\TFO.FAIT.Share\생산관리팀 백업\데이타만 줘\포장업무\출하 일지\2012년~2013년 내수성적서\2012\4월</v>
      </c>
    </row>
    <row r="6655" spans="1:1" x14ac:dyDescent="0.4">
      <c r="A6655" t="str">
        <f>HYPERLINK("\\10.12.11.20\TFO.FAIT.Share\생산관리팀 백업\데이타만 줘\포장업무\출하 일지\2012년~2013년 내수성적서\2012\5월")</f>
        <v>\\10.12.11.20\TFO.FAIT.Share\생산관리팀 백업\데이타만 줘\포장업무\출하 일지\2012년~2013년 내수성적서\2012\5월</v>
      </c>
    </row>
    <row r="6656" spans="1:1" x14ac:dyDescent="0.4">
      <c r="A6656" t="str">
        <f>HYPERLINK("\\10.12.11.20\TFO.FAIT.Share\생산관리팀 백업\데이타만 줘\포장업무\출하 일지\2012년~2013년 내수성적서\2012\6월")</f>
        <v>\\10.12.11.20\TFO.FAIT.Share\생산관리팀 백업\데이타만 줘\포장업무\출하 일지\2012년~2013년 내수성적서\2012\6월</v>
      </c>
    </row>
    <row r="6657" spans="1:1" x14ac:dyDescent="0.4">
      <c r="A6657" t="str">
        <f>HYPERLINK("\\10.12.11.20\TFO.FAIT.Share\생산관리팀 백업\데이타만 줘\포장업무\출하 일지\2012년~2013년 내수성적서\2012\7월")</f>
        <v>\\10.12.11.20\TFO.FAIT.Share\생산관리팀 백업\데이타만 줘\포장업무\출하 일지\2012년~2013년 내수성적서\2012\7월</v>
      </c>
    </row>
    <row r="6658" spans="1:1" x14ac:dyDescent="0.4">
      <c r="A6658" t="str">
        <f>HYPERLINK("\\10.12.11.20\TFO.FAIT.Share\생산관리팀 백업\데이타만 줘\포장업무\출하 일지\2012년~2013년 내수성적서\2012\8월")</f>
        <v>\\10.12.11.20\TFO.FAIT.Share\생산관리팀 백업\데이타만 줘\포장업무\출하 일지\2012년~2013년 내수성적서\2012\8월</v>
      </c>
    </row>
    <row r="6659" spans="1:1" x14ac:dyDescent="0.4">
      <c r="A6659" t="str">
        <f>HYPERLINK("\\10.12.11.20\TFO.FAIT.Share\생산관리팀 백업\데이타만 줘\포장업무\출하 일지\2012년~2013년 내수성적서\2012\9월")</f>
        <v>\\10.12.11.20\TFO.FAIT.Share\생산관리팀 백업\데이타만 줘\포장업무\출하 일지\2012년~2013년 내수성적서\2012\9월</v>
      </c>
    </row>
    <row r="6660" spans="1:1" x14ac:dyDescent="0.4">
      <c r="A6660" t="str">
        <f>HYPERLINK("\\10.12.11.20\TFO.FAIT.Share\생산관리팀 백업\데이타만 줘\포장업무\출하 일지\2012년~2013년 내수성적서\2012\2월\A202")</f>
        <v>\\10.12.11.20\TFO.FAIT.Share\생산관리팀 백업\데이타만 줘\포장업무\출하 일지\2012년~2013년 내수성적서\2012\2월\A202</v>
      </c>
    </row>
    <row r="6661" spans="1:1" x14ac:dyDescent="0.4">
      <c r="A6661" t="str">
        <f>HYPERLINK("\\10.12.11.20\TFO.FAIT.Share\생산관리팀 백업\데이타만 줘\포장업무\출하 일지\2012년~2013년 내수성적서\2012\2월\A202\AW")</f>
        <v>\\10.12.11.20\TFO.FAIT.Share\생산관리팀 백업\데이타만 줘\포장업무\출하 일지\2012년~2013년 내수성적서\2012\2월\A202\AW</v>
      </c>
    </row>
    <row r="6662" spans="1:1" x14ac:dyDescent="0.4">
      <c r="A6662" t="str">
        <f>HYPERLINK("\\10.12.11.20\TFO.FAIT.Share\생산관리팀 백업\데이타만 줘\포장업무\출하 일지\2012년~2013년 내수성적서\2012\2월\A202\Cable선재")</f>
        <v>\\10.12.11.20\TFO.FAIT.Share\생산관리팀 백업\데이타만 줘\포장업무\출하 일지\2012년~2013년 내수성적서\2012\2월\A202\Cable선재</v>
      </c>
    </row>
    <row r="6663" spans="1:1" x14ac:dyDescent="0.4">
      <c r="A6663" t="str">
        <f>HYPERLINK("\\10.12.11.20\TFO.FAIT.Share\생산관리팀 백업\데이타만 줘\포장업무\출하 일지\2012년~2013년 내수성적서\2012\2월\A202\NZ")</f>
        <v>\\10.12.11.20\TFO.FAIT.Share\생산관리팀 백업\데이타만 줘\포장업무\출하 일지\2012년~2013년 내수성적서\2012\2월\A202\NZ</v>
      </c>
    </row>
    <row r="6664" spans="1:1" x14ac:dyDescent="0.4">
      <c r="A6664" t="str">
        <f>HYPERLINK("\\10.12.11.20\TFO.FAIT.Share\생산관리팀 백업\데이타만 줘\포장업무\출하 일지\2012년~2013년 내수성적서\2012\2월\A202\SM")</f>
        <v>\\10.12.11.20\TFO.FAIT.Share\생산관리팀 백업\데이타만 줘\포장업무\출하 일지\2012년~2013년 내수성적서\2012\2월\A202\SM</v>
      </c>
    </row>
    <row r="6665" spans="1:1" x14ac:dyDescent="0.4">
      <c r="A6665" t="str">
        <f>HYPERLINK("\\10.12.11.20\TFO.FAIT.Share\생산관리팀 백업\데이타만 줘\포장업무\출하 일지\2012년~2013년 내수성적서\2012\2월\A202\SUS선재")</f>
        <v>\\10.12.11.20\TFO.FAIT.Share\생산관리팀 백업\데이타만 줘\포장업무\출하 일지\2012년~2013년 내수성적서\2012\2월\A202\SUS선재</v>
      </c>
    </row>
    <row r="6666" spans="1:1" x14ac:dyDescent="0.4">
      <c r="A6666" t="str">
        <f>HYPERLINK("\\10.12.11.20\TFO.FAIT.Share\생산관리팀 백업\데이타만 줘\포장업무\출하 일지\2012년~2013년 내수성적서\2012\2월\A202\특수")</f>
        <v>\\10.12.11.20\TFO.FAIT.Share\생산관리팀 백업\데이타만 줘\포장업무\출하 일지\2012년~2013년 내수성적서\2012\2월\A202\특수</v>
      </c>
    </row>
    <row r="6667" spans="1:1" x14ac:dyDescent="0.4">
      <c r="A6667" t="str">
        <f>HYPERLINK("\\10.12.11.20\TFO.FAIT.Share\생산관리팀 백업\데이타만 줘\포장업무\출하 일지\2012년~2013년 내수성적서\2013\1월")</f>
        <v>\\10.12.11.20\TFO.FAIT.Share\생산관리팀 백업\데이타만 줘\포장업무\출하 일지\2012년~2013년 내수성적서\2013\1월</v>
      </c>
    </row>
    <row r="6668" spans="1:1" x14ac:dyDescent="0.4">
      <c r="A6668" t="str">
        <f>HYPERLINK("\\10.12.11.20\TFO.FAIT.Share\생산관리팀 백업\데이타만 줘\포장업무\출하 일지\2012년~2013년 내수성적서\2013\2월")</f>
        <v>\\10.12.11.20\TFO.FAIT.Share\생산관리팀 백업\데이타만 줘\포장업무\출하 일지\2012년~2013년 내수성적서\2013\2월</v>
      </c>
    </row>
    <row r="6669" spans="1:1" x14ac:dyDescent="0.4">
      <c r="A6669" t="str">
        <f>HYPERLINK("\\10.12.11.20\TFO.FAIT.Share\생산관리팀 백업\데이타만 줘\포장업무\출하 일지\2012년~2013년 내수성적서\2013\3월")</f>
        <v>\\10.12.11.20\TFO.FAIT.Share\생산관리팀 백업\데이타만 줘\포장업무\출하 일지\2012년~2013년 내수성적서\2013\3월</v>
      </c>
    </row>
    <row r="6670" spans="1:1" x14ac:dyDescent="0.4">
      <c r="A6670" t="str">
        <f>HYPERLINK("\\10.12.11.20\TFO.FAIT.Share\생산관리팀 백업\데이타만 줘\포장업무\출하 일지\재고정리\2010.12.17")</f>
        <v>\\10.12.11.20\TFO.FAIT.Share\생산관리팀 백업\데이타만 줘\포장업무\출하 일지\재고정리\2010.12.17</v>
      </c>
    </row>
    <row r="6671" spans="1:1" x14ac:dyDescent="0.4">
      <c r="A6671" t="str">
        <f>HYPERLINK("\\10.12.11.20\TFO.FAIT.Share\생산관리팀 백업\데이타만 줘\포장업무\출하 일지\재고정리\20101216")</f>
        <v>\\10.12.11.20\TFO.FAIT.Share\생산관리팀 백업\데이타만 줘\포장업무\출하 일지\재고정리\20101216</v>
      </c>
    </row>
    <row r="6672" spans="1:1" x14ac:dyDescent="0.4">
      <c r="A6672" t="str">
        <f>HYPERLINK("\\10.12.11.20\TFO.FAIT.Share\생산관리팀 백업\데이타만 줘\포장업무\출하 일지\재고정리\20101220")</f>
        <v>\\10.12.11.20\TFO.FAIT.Share\생산관리팀 백업\데이타만 줘\포장업무\출하 일지\재고정리\20101220</v>
      </c>
    </row>
    <row r="6673" spans="1:1" x14ac:dyDescent="0.4">
      <c r="A6673" t="str">
        <f>HYPERLINK("\\10.12.11.20\TFO.FAIT.Share\생산관리팀 백업\데이타만 줘\포장업무\출하일정-이태경기사\11월")</f>
        <v>\\10.12.11.20\TFO.FAIT.Share\생산관리팀 백업\데이타만 줘\포장업무\출하일정-이태경기사\11월</v>
      </c>
    </row>
    <row r="6674" spans="1:1" x14ac:dyDescent="0.4">
      <c r="A6674" t="str">
        <f>HYPERLINK("\\10.12.11.20\TFO.FAIT.Share\생산관리팀 백업\데이타만 줘\포장업무\출하일정-이태경기사\일정")</f>
        <v>\\10.12.11.20\TFO.FAIT.Share\생산관리팀 백업\데이타만 줘\포장업무\출하일정-이태경기사\일정</v>
      </c>
    </row>
    <row r="6675" spans="1:1" x14ac:dyDescent="0.4">
      <c r="A6675" t="str">
        <f>HYPERLINK("\\10.12.11.20\TFO.FAIT.Share\생산관리팀 백업\데이타만 줘\포장업무\출하일정-이태경기사\포장내역")</f>
        <v>\\10.12.11.20\TFO.FAIT.Share\생산관리팀 백업\데이타만 줘\포장업무\출하일정-이태경기사\포장내역</v>
      </c>
    </row>
    <row r="6676" spans="1:1" x14ac:dyDescent="0.4">
      <c r="A6676" t="str">
        <f>HYPERLINK("\\10.12.11.20\TFO.FAIT.Share\생산관리팀 백업\데이타만 줘\포장업무\출하일정-이태경기사\일정\2014년")</f>
        <v>\\10.12.11.20\TFO.FAIT.Share\생산관리팀 백업\데이타만 줘\포장업무\출하일정-이태경기사\일정\2014년</v>
      </c>
    </row>
    <row r="6677" spans="1:1" x14ac:dyDescent="0.4">
      <c r="A6677" t="str">
        <f>HYPERLINK("\\10.12.11.20\TFO.FAIT.Share\생산관리팀 백업\데이타만 줘\포장업무\출하일정-이태경기사\일정\2015년")</f>
        <v>\\10.12.11.20\TFO.FAIT.Share\생산관리팀 백업\데이타만 줘\포장업무\출하일정-이태경기사\일정\2015년</v>
      </c>
    </row>
    <row r="6678" spans="1:1" x14ac:dyDescent="0.4">
      <c r="A6678" t="str">
        <f>HYPERLINK("\\10.12.11.20\TFO.FAIT.Share\생산관리팀 백업\데이타만 줘\포장업무\출하일정-이태경기사\일정\2016년")</f>
        <v>\\10.12.11.20\TFO.FAIT.Share\생산관리팀 백업\데이타만 줘\포장업무\출하일정-이태경기사\일정\2016년</v>
      </c>
    </row>
    <row r="6679" spans="1:1" x14ac:dyDescent="0.4">
      <c r="A6679" t="str">
        <f>HYPERLINK("\\10.12.11.20\TFO.FAIT.Share\생산관리팀 백업\데이타만 줘\포장업무\출하일정-이태경기사\일정\2017년")</f>
        <v>\\10.12.11.20\TFO.FAIT.Share\생산관리팀 백업\데이타만 줘\포장업무\출하일정-이태경기사\일정\2017년</v>
      </c>
    </row>
    <row r="6680" spans="1:1" x14ac:dyDescent="0.4">
      <c r="A6680" t="str">
        <f>HYPERLINK("\\10.12.11.20\TFO.FAIT.Share\생산관리팀 백업\데이타만 줘\포장업무\출하일정-이태경기사\일정\2018년")</f>
        <v>\\10.12.11.20\TFO.FAIT.Share\생산관리팀 백업\데이타만 줘\포장업무\출하일정-이태경기사\일정\2018년</v>
      </c>
    </row>
    <row r="6681" spans="1:1" x14ac:dyDescent="0.4">
      <c r="A6681" t="str">
        <f>HYPERLINK("\\10.12.11.20\TFO.FAIT.Share\생산관리팀 백업\데이타만 줘\포장업무\출하일정-이태경기사\일정\2014년\10월")</f>
        <v>\\10.12.11.20\TFO.FAIT.Share\생산관리팀 백업\데이타만 줘\포장업무\출하일정-이태경기사\일정\2014년\10월</v>
      </c>
    </row>
    <row r="6682" spans="1:1" x14ac:dyDescent="0.4">
      <c r="A6682" t="str">
        <f>HYPERLINK("\\10.12.11.20\TFO.FAIT.Share\생산관리팀 백업\데이타만 줘\포장업무\출하일정-이태경기사\일정\2014년\11월")</f>
        <v>\\10.12.11.20\TFO.FAIT.Share\생산관리팀 백업\데이타만 줘\포장업무\출하일정-이태경기사\일정\2014년\11월</v>
      </c>
    </row>
    <row r="6683" spans="1:1" x14ac:dyDescent="0.4">
      <c r="A6683" t="str">
        <f>HYPERLINK("\\10.12.11.20\TFO.FAIT.Share\생산관리팀 백업\데이타만 줘\포장업무\출하일정-이태경기사\일정\2014년\12월")</f>
        <v>\\10.12.11.20\TFO.FAIT.Share\생산관리팀 백업\데이타만 줘\포장업무\출하일정-이태경기사\일정\2014년\12월</v>
      </c>
    </row>
    <row r="6684" spans="1:1" x14ac:dyDescent="0.4">
      <c r="A6684" t="str">
        <f>HYPERLINK("\\10.12.11.20\TFO.FAIT.Share\생산관리팀 백업\데이타만 줘\포장업무\출하일정-이태경기사\일정\2014년\1월")</f>
        <v>\\10.12.11.20\TFO.FAIT.Share\생산관리팀 백업\데이타만 줘\포장업무\출하일정-이태경기사\일정\2014년\1월</v>
      </c>
    </row>
    <row r="6685" spans="1:1" x14ac:dyDescent="0.4">
      <c r="A6685" t="str">
        <f>HYPERLINK("\\10.12.11.20\TFO.FAIT.Share\생산관리팀 백업\데이타만 줘\포장업무\출하일정-이태경기사\일정\2014년\2월")</f>
        <v>\\10.12.11.20\TFO.FAIT.Share\생산관리팀 백업\데이타만 줘\포장업무\출하일정-이태경기사\일정\2014년\2월</v>
      </c>
    </row>
    <row r="6686" spans="1:1" x14ac:dyDescent="0.4">
      <c r="A6686" t="str">
        <f>HYPERLINK("\\10.12.11.20\TFO.FAIT.Share\생산관리팀 백업\데이타만 줘\포장업무\출하일정-이태경기사\일정\2014년\3월")</f>
        <v>\\10.12.11.20\TFO.FAIT.Share\생산관리팀 백업\데이타만 줘\포장업무\출하일정-이태경기사\일정\2014년\3월</v>
      </c>
    </row>
    <row r="6687" spans="1:1" x14ac:dyDescent="0.4">
      <c r="A6687" t="str">
        <f>HYPERLINK("\\10.12.11.20\TFO.FAIT.Share\생산관리팀 백업\데이타만 줘\포장업무\출하일정-이태경기사\일정\2014년\4월")</f>
        <v>\\10.12.11.20\TFO.FAIT.Share\생산관리팀 백업\데이타만 줘\포장업무\출하일정-이태경기사\일정\2014년\4월</v>
      </c>
    </row>
    <row r="6688" spans="1:1" x14ac:dyDescent="0.4">
      <c r="A6688" t="str">
        <f>HYPERLINK("\\10.12.11.20\TFO.FAIT.Share\생산관리팀 백업\데이타만 줘\포장업무\출하일정-이태경기사\일정\2014년\5월")</f>
        <v>\\10.12.11.20\TFO.FAIT.Share\생산관리팀 백업\데이타만 줘\포장업무\출하일정-이태경기사\일정\2014년\5월</v>
      </c>
    </row>
    <row r="6689" spans="1:1" x14ac:dyDescent="0.4">
      <c r="A6689" t="str">
        <f>HYPERLINK("\\10.12.11.20\TFO.FAIT.Share\생산관리팀 백업\데이타만 줘\포장업무\출하일정-이태경기사\일정\2014년\6월")</f>
        <v>\\10.12.11.20\TFO.FAIT.Share\생산관리팀 백업\데이타만 줘\포장업무\출하일정-이태경기사\일정\2014년\6월</v>
      </c>
    </row>
    <row r="6690" spans="1:1" x14ac:dyDescent="0.4">
      <c r="A6690" t="str">
        <f>HYPERLINK("\\10.12.11.20\TFO.FAIT.Share\생산관리팀 백업\데이타만 줘\포장업무\출하일정-이태경기사\일정\2014년\7월")</f>
        <v>\\10.12.11.20\TFO.FAIT.Share\생산관리팀 백업\데이타만 줘\포장업무\출하일정-이태경기사\일정\2014년\7월</v>
      </c>
    </row>
    <row r="6691" spans="1:1" x14ac:dyDescent="0.4">
      <c r="A6691" t="str">
        <f>HYPERLINK("\\10.12.11.20\TFO.FAIT.Share\생산관리팀 백업\데이타만 줘\포장업무\출하일정-이태경기사\일정\2014년\8월")</f>
        <v>\\10.12.11.20\TFO.FAIT.Share\생산관리팀 백업\데이타만 줘\포장업무\출하일정-이태경기사\일정\2014년\8월</v>
      </c>
    </row>
    <row r="6692" spans="1:1" x14ac:dyDescent="0.4">
      <c r="A6692" t="str">
        <f>HYPERLINK("\\10.12.11.20\TFO.FAIT.Share\생산관리팀 백업\데이타만 줘\포장업무\출하일정-이태경기사\일정\2014년\9월")</f>
        <v>\\10.12.11.20\TFO.FAIT.Share\생산관리팀 백업\데이타만 줘\포장업무\출하일정-이태경기사\일정\2014년\9월</v>
      </c>
    </row>
    <row r="6693" spans="1:1" x14ac:dyDescent="0.4">
      <c r="A6693" t="str">
        <f>HYPERLINK("\\10.12.11.20\TFO.FAIT.Share\생산관리팀 백업\데이타만 줘\포장업무\출하일정-이태경기사\일정\2015년\10월")</f>
        <v>\\10.12.11.20\TFO.FAIT.Share\생산관리팀 백업\데이타만 줘\포장업무\출하일정-이태경기사\일정\2015년\10월</v>
      </c>
    </row>
    <row r="6694" spans="1:1" x14ac:dyDescent="0.4">
      <c r="A6694" t="str">
        <f>HYPERLINK("\\10.12.11.20\TFO.FAIT.Share\생산관리팀 백업\데이타만 줘\포장업무\출하일정-이태경기사\일정\2015년\11월")</f>
        <v>\\10.12.11.20\TFO.FAIT.Share\생산관리팀 백업\데이타만 줘\포장업무\출하일정-이태경기사\일정\2015년\11월</v>
      </c>
    </row>
    <row r="6695" spans="1:1" x14ac:dyDescent="0.4">
      <c r="A6695" t="str">
        <f>HYPERLINK("\\10.12.11.20\TFO.FAIT.Share\생산관리팀 백업\데이타만 줘\포장업무\출하일정-이태경기사\일정\2015년\12월")</f>
        <v>\\10.12.11.20\TFO.FAIT.Share\생산관리팀 백업\데이타만 줘\포장업무\출하일정-이태경기사\일정\2015년\12월</v>
      </c>
    </row>
    <row r="6696" spans="1:1" x14ac:dyDescent="0.4">
      <c r="A6696" t="str">
        <f>HYPERLINK("\\10.12.11.20\TFO.FAIT.Share\생산관리팀 백업\데이타만 줘\포장업무\출하일정-이태경기사\일정\2015년\1월")</f>
        <v>\\10.12.11.20\TFO.FAIT.Share\생산관리팀 백업\데이타만 줘\포장업무\출하일정-이태경기사\일정\2015년\1월</v>
      </c>
    </row>
    <row r="6697" spans="1:1" x14ac:dyDescent="0.4">
      <c r="A6697" t="str">
        <f>HYPERLINK("\\10.12.11.20\TFO.FAIT.Share\생산관리팀 백업\데이타만 줘\포장업무\출하일정-이태경기사\일정\2015년\2월")</f>
        <v>\\10.12.11.20\TFO.FAIT.Share\생산관리팀 백업\데이타만 줘\포장업무\출하일정-이태경기사\일정\2015년\2월</v>
      </c>
    </row>
    <row r="6698" spans="1:1" x14ac:dyDescent="0.4">
      <c r="A6698" t="str">
        <f>HYPERLINK("\\10.12.11.20\TFO.FAIT.Share\생산관리팀 백업\데이타만 줘\포장업무\출하일정-이태경기사\일정\2015년\3월")</f>
        <v>\\10.12.11.20\TFO.FAIT.Share\생산관리팀 백업\데이타만 줘\포장업무\출하일정-이태경기사\일정\2015년\3월</v>
      </c>
    </row>
    <row r="6699" spans="1:1" x14ac:dyDescent="0.4">
      <c r="A6699" t="str">
        <f>HYPERLINK("\\10.12.11.20\TFO.FAIT.Share\생산관리팀 백업\데이타만 줘\포장업무\출하일정-이태경기사\일정\2015년\4월")</f>
        <v>\\10.12.11.20\TFO.FAIT.Share\생산관리팀 백업\데이타만 줘\포장업무\출하일정-이태경기사\일정\2015년\4월</v>
      </c>
    </row>
    <row r="6700" spans="1:1" x14ac:dyDescent="0.4">
      <c r="A6700" t="str">
        <f>HYPERLINK("\\10.12.11.20\TFO.FAIT.Share\생산관리팀 백업\데이타만 줘\포장업무\출하일정-이태경기사\일정\2015년\5월")</f>
        <v>\\10.12.11.20\TFO.FAIT.Share\생산관리팀 백업\데이타만 줘\포장업무\출하일정-이태경기사\일정\2015년\5월</v>
      </c>
    </row>
    <row r="6701" spans="1:1" x14ac:dyDescent="0.4">
      <c r="A6701" t="str">
        <f>HYPERLINK("\\10.12.11.20\TFO.FAIT.Share\생산관리팀 백업\데이타만 줘\포장업무\출하일정-이태경기사\일정\2015년\6월")</f>
        <v>\\10.12.11.20\TFO.FAIT.Share\생산관리팀 백업\데이타만 줘\포장업무\출하일정-이태경기사\일정\2015년\6월</v>
      </c>
    </row>
    <row r="6702" spans="1:1" x14ac:dyDescent="0.4">
      <c r="A6702" t="str">
        <f>HYPERLINK("\\10.12.11.20\TFO.FAIT.Share\생산관리팀 백업\데이타만 줘\포장업무\출하일정-이태경기사\일정\2015년\7월")</f>
        <v>\\10.12.11.20\TFO.FAIT.Share\생산관리팀 백업\데이타만 줘\포장업무\출하일정-이태경기사\일정\2015년\7월</v>
      </c>
    </row>
    <row r="6703" spans="1:1" x14ac:dyDescent="0.4">
      <c r="A6703" t="str">
        <f>HYPERLINK("\\10.12.11.20\TFO.FAIT.Share\생산관리팀 백업\데이타만 줘\포장업무\출하일정-이태경기사\일정\2015년\8월")</f>
        <v>\\10.12.11.20\TFO.FAIT.Share\생산관리팀 백업\데이타만 줘\포장업무\출하일정-이태경기사\일정\2015년\8월</v>
      </c>
    </row>
    <row r="6704" spans="1:1" x14ac:dyDescent="0.4">
      <c r="A6704" t="str">
        <f>HYPERLINK("\\10.12.11.20\TFO.FAIT.Share\생산관리팀 백업\데이타만 줘\포장업무\출하일정-이태경기사\일정\2015년\9월")</f>
        <v>\\10.12.11.20\TFO.FAIT.Share\생산관리팀 백업\데이타만 줘\포장업무\출하일정-이태경기사\일정\2015년\9월</v>
      </c>
    </row>
    <row r="6705" spans="1:1" x14ac:dyDescent="0.4">
      <c r="A6705" t="str">
        <f>HYPERLINK("\\10.12.11.20\TFO.FAIT.Share\생산관리팀 백업\데이타만 줘\포장업무\출하일정-이태경기사\일정\2016년\10월")</f>
        <v>\\10.12.11.20\TFO.FAIT.Share\생산관리팀 백업\데이타만 줘\포장업무\출하일정-이태경기사\일정\2016년\10월</v>
      </c>
    </row>
    <row r="6706" spans="1:1" x14ac:dyDescent="0.4">
      <c r="A6706" t="str">
        <f>HYPERLINK("\\10.12.11.20\TFO.FAIT.Share\생산관리팀 백업\데이타만 줘\포장업무\출하일정-이태경기사\일정\2016년\11월")</f>
        <v>\\10.12.11.20\TFO.FAIT.Share\생산관리팀 백업\데이타만 줘\포장업무\출하일정-이태경기사\일정\2016년\11월</v>
      </c>
    </row>
    <row r="6707" spans="1:1" x14ac:dyDescent="0.4">
      <c r="A6707" t="str">
        <f>HYPERLINK("\\10.12.11.20\TFO.FAIT.Share\생산관리팀 백업\데이타만 줘\포장업무\출하일정-이태경기사\일정\2016년\12월")</f>
        <v>\\10.12.11.20\TFO.FAIT.Share\생산관리팀 백업\데이타만 줘\포장업무\출하일정-이태경기사\일정\2016년\12월</v>
      </c>
    </row>
    <row r="6708" spans="1:1" x14ac:dyDescent="0.4">
      <c r="A6708" t="str">
        <f>HYPERLINK("\\10.12.11.20\TFO.FAIT.Share\생산관리팀 백업\데이타만 줘\포장업무\출하일정-이태경기사\일정\2016년\1월")</f>
        <v>\\10.12.11.20\TFO.FAIT.Share\생산관리팀 백업\데이타만 줘\포장업무\출하일정-이태경기사\일정\2016년\1월</v>
      </c>
    </row>
    <row r="6709" spans="1:1" x14ac:dyDescent="0.4">
      <c r="A6709" t="str">
        <f>HYPERLINK("\\10.12.11.20\TFO.FAIT.Share\생산관리팀 백업\데이타만 줘\포장업무\출하일정-이태경기사\일정\2016년\2월")</f>
        <v>\\10.12.11.20\TFO.FAIT.Share\생산관리팀 백업\데이타만 줘\포장업무\출하일정-이태경기사\일정\2016년\2월</v>
      </c>
    </row>
    <row r="6710" spans="1:1" x14ac:dyDescent="0.4">
      <c r="A6710" t="str">
        <f>HYPERLINK("\\10.12.11.20\TFO.FAIT.Share\생산관리팀 백업\데이타만 줘\포장업무\출하일정-이태경기사\일정\2016년\3월")</f>
        <v>\\10.12.11.20\TFO.FAIT.Share\생산관리팀 백업\데이타만 줘\포장업무\출하일정-이태경기사\일정\2016년\3월</v>
      </c>
    </row>
    <row r="6711" spans="1:1" x14ac:dyDescent="0.4">
      <c r="A6711" t="str">
        <f>HYPERLINK("\\10.12.11.20\TFO.FAIT.Share\생산관리팀 백업\데이타만 줘\포장업무\출하일정-이태경기사\일정\2016년\4월")</f>
        <v>\\10.12.11.20\TFO.FAIT.Share\생산관리팀 백업\데이타만 줘\포장업무\출하일정-이태경기사\일정\2016년\4월</v>
      </c>
    </row>
    <row r="6712" spans="1:1" x14ac:dyDescent="0.4">
      <c r="A6712" t="str">
        <f>HYPERLINK("\\10.12.11.20\TFO.FAIT.Share\생산관리팀 백업\데이타만 줘\포장업무\출하일정-이태경기사\일정\2016년\5월")</f>
        <v>\\10.12.11.20\TFO.FAIT.Share\생산관리팀 백업\데이타만 줘\포장업무\출하일정-이태경기사\일정\2016년\5월</v>
      </c>
    </row>
    <row r="6713" spans="1:1" x14ac:dyDescent="0.4">
      <c r="A6713" t="str">
        <f>HYPERLINK("\\10.12.11.20\TFO.FAIT.Share\생산관리팀 백업\데이타만 줘\포장업무\출하일정-이태경기사\일정\2016년\6월")</f>
        <v>\\10.12.11.20\TFO.FAIT.Share\생산관리팀 백업\데이타만 줘\포장업무\출하일정-이태경기사\일정\2016년\6월</v>
      </c>
    </row>
    <row r="6714" spans="1:1" x14ac:dyDescent="0.4">
      <c r="A6714" t="str">
        <f>HYPERLINK("\\10.12.11.20\TFO.FAIT.Share\생산관리팀 백업\데이타만 줘\포장업무\출하일정-이태경기사\일정\2016년\7월")</f>
        <v>\\10.12.11.20\TFO.FAIT.Share\생산관리팀 백업\데이타만 줘\포장업무\출하일정-이태경기사\일정\2016년\7월</v>
      </c>
    </row>
    <row r="6715" spans="1:1" x14ac:dyDescent="0.4">
      <c r="A6715" t="str">
        <f>HYPERLINK("\\10.12.11.20\TFO.FAIT.Share\생산관리팀 백업\데이타만 줘\포장업무\출하일정-이태경기사\일정\2016년\8월")</f>
        <v>\\10.12.11.20\TFO.FAIT.Share\생산관리팀 백업\데이타만 줘\포장업무\출하일정-이태경기사\일정\2016년\8월</v>
      </c>
    </row>
    <row r="6716" spans="1:1" x14ac:dyDescent="0.4">
      <c r="A6716" t="str">
        <f>HYPERLINK("\\10.12.11.20\TFO.FAIT.Share\생산관리팀 백업\데이타만 줘\포장업무\출하일정-이태경기사\일정\2016년\9월")</f>
        <v>\\10.12.11.20\TFO.FAIT.Share\생산관리팀 백업\데이타만 줘\포장업무\출하일정-이태경기사\일정\2016년\9월</v>
      </c>
    </row>
    <row r="6717" spans="1:1" x14ac:dyDescent="0.4">
      <c r="A6717" t="str">
        <f>HYPERLINK("\\10.12.11.20\TFO.FAIT.Share\생산관리팀 백업\데이타만 줘\포장업무\출하일정-이태경기사\포장내역\2013년")</f>
        <v>\\10.12.11.20\TFO.FAIT.Share\생산관리팀 백업\데이타만 줘\포장업무\출하일정-이태경기사\포장내역\2013년</v>
      </c>
    </row>
    <row r="6718" spans="1:1" x14ac:dyDescent="0.4">
      <c r="A6718" t="str">
        <f>HYPERLINK("\\10.12.11.20\TFO.FAIT.Share\생산관리팀 백업\데이타만 줘\포장업무\출하일정-이태경기사\포장내역\2014년")</f>
        <v>\\10.12.11.20\TFO.FAIT.Share\생산관리팀 백업\데이타만 줘\포장업무\출하일정-이태경기사\포장내역\2014년</v>
      </c>
    </row>
    <row r="6719" spans="1:1" x14ac:dyDescent="0.4">
      <c r="A6719" t="str">
        <f>HYPERLINK("\\10.12.11.20\TFO.FAIT.Share\생산관리팀 백업\데이타만 줘\포장업무\출하일정-이태경기사\포장내역\2015년")</f>
        <v>\\10.12.11.20\TFO.FAIT.Share\생산관리팀 백업\데이타만 줘\포장업무\출하일정-이태경기사\포장내역\2015년</v>
      </c>
    </row>
    <row r="6720" spans="1:1" x14ac:dyDescent="0.4">
      <c r="A6720" t="str">
        <f>HYPERLINK("\\10.12.11.20\TFO.FAIT.Share\생산관리팀 백업\데이타만 줘\포장업무\출하일정-이태경기사\포장내역\2016년")</f>
        <v>\\10.12.11.20\TFO.FAIT.Share\생산관리팀 백업\데이타만 줘\포장업무\출하일정-이태경기사\포장내역\2016년</v>
      </c>
    </row>
    <row r="6721" spans="1:1" x14ac:dyDescent="0.4">
      <c r="A6721" t="str">
        <f>HYPERLINK("\\10.12.11.20\TFO.FAIT.Share\생산관리팀 백업\데이타만 줘\포장업무\출하일정-이태경기사\포장내역\2017년")</f>
        <v>\\10.12.11.20\TFO.FAIT.Share\생산관리팀 백업\데이타만 줘\포장업무\출하일정-이태경기사\포장내역\2017년</v>
      </c>
    </row>
    <row r="6722" spans="1:1" x14ac:dyDescent="0.4">
      <c r="A6722" t="str">
        <f>HYPERLINK("\\10.12.11.20\TFO.FAIT.Share\생산관리팀 백업\데이타만 줘\포장업무\출하일정-이태경기사\포장내역\2018년")</f>
        <v>\\10.12.11.20\TFO.FAIT.Share\생산관리팀 백업\데이타만 줘\포장업무\출하일정-이태경기사\포장내역\2018년</v>
      </c>
    </row>
    <row r="6723" spans="1:1" x14ac:dyDescent="0.4">
      <c r="A6723" t="str">
        <f>HYPERLINK("\\10.12.11.20\TFO.FAIT.Share\생산관리팀 백업\데이타만 줘\포장업무\출하일정-이태경기사\포장내역\2019년")</f>
        <v>\\10.12.11.20\TFO.FAIT.Share\생산관리팀 백업\데이타만 줘\포장업무\출하일정-이태경기사\포장내역\2019년</v>
      </c>
    </row>
    <row r="6724" spans="1:1" x14ac:dyDescent="0.4">
      <c r="A6724" t="str">
        <f>HYPERLINK("\\10.12.11.20\TFO.FAIT.Share\생산관리팀 백업\데이타만 줘\포장업무\출하일정-이태경기사\포장내역\2020년")</f>
        <v>\\10.12.11.20\TFO.FAIT.Share\생산관리팀 백업\데이타만 줘\포장업무\출하일정-이태경기사\포장내역\2020년</v>
      </c>
    </row>
    <row r="6725" spans="1:1" x14ac:dyDescent="0.4">
      <c r="A6725" t="str">
        <f>HYPERLINK("\\10.12.11.20\TFO.FAIT.Share\생산관리팀 백업\데이타만 줘\포장업무\출하일정-이태경기사\포장내역\2021년")</f>
        <v>\\10.12.11.20\TFO.FAIT.Share\생산관리팀 백업\데이타만 줘\포장업무\출하일정-이태경기사\포장내역\2021년</v>
      </c>
    </row>
    <row r="6726" spans="1:1" x14ac:dyDescent="0.4">
      <c r="A6726" t="str">
        <f>HYPERLINK("\\10.12.11.20\TFO.FAIT.Share\생산관리팀 백업\데이타만 줘\포장업무\출하일정-이태경기사\포장내역\2013년\10월")</f>
        <v>\\10.12.11.20\TFO.FAIT.Share\생산관리팀 백업\데이타만 줘\포장업무\출하일정-이태경기사\포장내역\2013년\10월</v>
      </c>
    </row>
    <row r="6727" spans="1:1" x14ac:dyDescent="0.4">
      <c r="A6727" t="str">
        <f>HYPERLINK("\\10.12.11.20\TFO.FAIT.Share\생산관리팀 백업\데이타만 줘\포장업무\출하일정-이태경기사\포장내역\2013년\11월")</f>
        <v>\\10.12.11.20\TFO.FAIT.Share\생산관리팀 백업\데이타만 줘\포장업무\출하일정-이태경기사\포장내역\2013년\11월</v>
      </c>
    </row>
    <row r="6728" spans="1:1" x14ac:dyDescent="0.4">
      <c r="A6728" t="str">
        <f>HYPERLINK("\\10.12.11.20\TFO.FAIT.Share\생산관리팀 백업\데이타만 줘\포장업무\출하일정-이태경기사\포장내역\2013년\12월")</f>
        <v>\\10.12.11.20\TFO.FAIT.Share\생산관리팀 백업\데이타만 줘\포장업무\출하일정-이태경기사\포장내역\2013년\12월</v>
      </c>
    </row>
    <row r="6729" spans="1:1" x14ac:dyDescent="0.4">
      <c r="A6729" t="str">
        <f>HYPERLINK("\\10.12.11.20\TFO.FAIT.Share\생산관리팀 백업\데이타만 줘\포장업무\출하일정-이태경기사\포장내역\2013년\2월")</f>
        <v>\\10.12.11.20\TFO.FAIT.Share\생산관리팀 백업\데이타만 줘\포장업무\출하일정-이태경기사\포장내역\2013년\2월</v>
      </c>
    </row>
    <row r="6730" spans="1:1" x14ac:dyDescent="0.4">
      <c r="A6730" t="str">
        <f>HYPERLINK("\\10.12.11.20\TFO.FAIT.Share\생산관리팀 백업\데이타만 줘\포장업무\출하일정-이태경기사\포장내역\2013년\3월")</f>
        <v>\\10.12.11.20\TFO.FAIT.Share\생산관리팀 백업\데이타만 줘\포장업무\출하일정-이태경기사\포장내역\2013년\3월</v>
      </c>
    </row>
    <row r="6731" spans="1:1" x14ac:dyDescent="0.4">
      <c r="A6731" t="str">
        <f>HYPERLINK("\\10.12.11.20\TFO.FAIT.Share\생산관리팀 백업\데이타만 줘\포장업무\출하일정-이태경기사\포장내역\2013년\4월")</f>
        <v>\\10.12.11.20\TFO.FAIT.Share\생산관리팀 백업\데이타만 줘\포장업무\출하일정-이태경기사\포장내역\2013년\4월</v>
      </c>
    </row>
    <row r="6732" spans="1:1" x14ac:dyDescent="0.4">
      <c r="A6732" t="str">
        <f>HYPERLINK("\\10.12.11.20\TFO.FAIT.Share\생산관리팀 백업\데이타만 줘\포장업무\출하일정-이태경기사\포장내역\2013년\5월")</f>
        <v>\\10.12.11.20\TFO.FAIT.Share\생산관리팀 백업\데이타만 줘\포장업무\출하일정-이태경기사\포장내역\2013년\5월</v>
      </c>
    </row>
    <row r="6733" spans="1:1" x14ac:dyDescent="0.4">
      <c r="A6733" t="str">
        <f>HYPERLINK("\\10.12.11.20\TFO.FAIT.Share\생산관리팀 백업\데이타만 줘\포장업무\출하일정-이태경기사\포장내역\2013년\6월")</f>
        <v>\\10.12.11.20\TFO.FAIT.Share\생산관리팀 백업\데이타만 줘\포장업무\출하일정-이태경기사\포장내역\2013년\6월</v>
      </c>
    </row>
    <row r="6734" spans="1:1" x14ac:dyDescent="0.4">
      <c r="A6734" t="str">
        <f>HYPERLINK("\\10.12.11.20\TFO.FAIT.Share\생산관리팀 백업\데이타만 줘\포장업무\출하일정-이태경기사\포장내역\2013년\7월")</f>
        <v>\\10.12.11.20\TFO.FAIT.Share\생산관리팀 백업\데이타만 줘\포장업무\출하일정-이태경기사\포장내역\2013년\7월</v>
      </c>
    </row>
    <row r="6735" spans="1:1" x14ac:dyDescent="0.4">
      <c r="A6735" t="str">
        <f>HYPERLINK("\\10.12.11.20\TFO.FAIT.Share\생산관리팀 백업\데이타만 줘\포장업무\출하일정-이태경기사\포장내역\2013년\8월")</f>
        <v>\\10.12.11.20\TFO.FAIT.Share\생산관리팀 백업\데이타만 줘\포장업무\출하일정-이태경기사\포장내역\2013년\8월</v>
      </c>
    </row>
    <row r="6736" spans="1:1" x14ac:dyDescent="0.4">
      <c r="A6736" t="str">
        <f>HYPERLINK("\\10.12.11.20\TFO.FAIT.Share\생산관리팀 백업\데이타만 줘\포장업무\출하일정-이태경기사\포장내역\2013년\9월")</f>
        <v>\\10.12.11.20\TFO.FAIT.Share\생산관리팀 백업\데이타만 줘\포장업무\출하일정-이태경기사\포장내역\2013년\9월</v>
      </c>
    </row>
    <row r="6737" spans="1:1" x14ac:dyDescent="0.4">
      <c r="A6737" t="str">
        <f>HYPERLINK("\\10.12.11.20\TFO.FAIT.Share\생산관리팀 백업\데이타만 줘\포장업무\출하일정-이태경기사\포장내역\2014년\10월")</f>
        <v>\\10.12.11.20\TFO.FAIT.Share\생산관리팀 백업\데이타만 줘\포장업무\출하일정-이태경기사\포장내역\2014년\10월</v>
      </c>
    </row>
    <row r="6738" spans="1:1" x14ac:dyDescent="0.4">
      <c r="A6738" t="str">
        <f>HYPERLINK("\\10.12.11.20\TFO.FAIT.Share\생산관리팀 백업\데이타만 줘\포장업무\출하일정-이태경기사\포장내역\2014년\11월")</f>
        <v>\\10.12.11.20\TFO.FAIT.Share\생산관리팀 백업\데이타만 줘\포장업무\출하일정-이태경기사\포장내역\2014년\11월</v>
      </c>
    </row>
    <row r="6739" spans="1:1" x14ac:dyDescent="0.4">
      <c r="A6739" t="str">
        <f>HYPERLINK("\\10.12.11.20\TFO.FAIT.Share\생산관리팀 백업\데이타만 줘\포장업무\출하일정-이태경기사\포장내역\2014년\12월")</f>
        <v>\\10.12.11.20\TFO.FAIT.Share\생산관리팀 백업\데이타만 줘\포장업무\출하일정-이태경기사\포장내역\2014년\12월</v>
      </c>
    </row>
    <row r="6740" spans="1:1" x14ac:dyDescent="0.4">
      <c r="A6740" t="str">
        <f>HYPERLINK("\\10.12.11.20\TFO.FAIT.Share\생산관리팀 백업\데이타만 줘\포장업무\출하일정-이태경기사\포장내역\2014년\1월")</f>
        <v>\\10.12.11.20\TFO.FAIT.Share\생산관리팀 백업\데이타만 줘\포장업무\출하일정-이태경기사\포장내역\2014년\1월</v>
      </c>
    </row>
    <row r="6741" spans="1:1" x14ac:dyDescent="0.4">
      <c r="A6741" t="str">
        <f>HYPERLINK("\\10.12.11.20\TFO.FAIT.Share\생산관리팀 백업\데이타만 줘\포장업무\출하일정-이태경기사\포장내역\2014년\2월")</f>
        <v>\\10.12.11.20\TFO.FAIT.Share\생산관리팀 백업\데이타만 줘\포장업무\출하일정-이태경기사\포장내역\2014년\2월</v>
      </c>
    </row>
    <row r="6742" spans="1:1" x14ac:dyDescent="0.4">
      <c r="A6742" t="str">
        <f>HYPERLINK("\\10.12.11.20\TFO.FAIT.Share\생산관리팀 백업\데이타만 줘\포장업무\출하일정-이태경기사\포장내역\2014년\3월")</f>
        <v>\\10.12.11.20\TFO.FAIT.Share\생산관리팀 백업\데이타만 줘\포장업무\출하일정-이태경기사\포장내역\2014년\3월</v>
      </c>
    </row>
    <row r="6743" spans="1:1" x14ac:dyDescent="0.4">
      <c r="A6743" t="str">
        <f>HYPERLINK("\\10.12.11.20\TFO.FAIT.Share\생산관리팀 백업\데이타만 줘\포장업무\출하일정-이태경기사\포장내역\2014년\4월")</f>
        <v>\\10.12.11.20\TFO.FAIT.Share\생산관리팀 백업\데이타만 줘\포장업무\출하일정-이태경기사\포장내역\2014년\4월</v>
      </c>
    </row>
    <row r="6744" spans="1:1" x14ac:dyDescent="0.4">
      <c r="A6744" t="str">
        <f>HYPERLINK("\\10.12.11.20\TFO.FAIT.Share\생산관리팀 백업\데이타만 줘\포장업무\출하일정-이태경기사\포장내역\2014년\5월")</f>
        <v>\\10.12.11.20\TFO.FAIT.Share\생산관리팀 백업\데이타만 줘\포장업무\출하일정-이태경기사\포장내역\2014년\5월</v>
      </c>
    </row>
    <row r="6745" spans="1:1" x14ac:dyDescent="0.4">
      <c r="A6745" t="str">
        <f>HYPERLINK("\\10.12.11.20\TFO.FAIT.Share\생산관리팀 백업\데이타만 줘\포장업무\출하일정-이태경기사\포장내역\2014년\6월")</f>
        <v>\\10.12.11.20\TFO.FAIT.Share\생산관리팀 백업\데이타만 줘\포장업무\출하일정-이태경기사\포장내역\2014년\6월</v>
      </c>
    </row>
    <row r="6746" spans="1:1" x14ac:dyDescent="0.4">
      <c r="A6746" t="str">
        <f>HYPERLINK("\\10.12.11.20\TFO.FAIT.Share\생산관리팀 백업\데이타만 줘\포장업무\출하일정-이태경기사\포장내역\2014년\7월")</f>
        <v>\\10.12.11.20\TFO.FAIT.Share\생산관리팀 백업\데이타만 줘\포장업무\출하일정-이태경기사\포장내역\2014년\7월</v>
      </c>
    </row>
    <row r="6747" spans="1:1" x14ac:dyDescent="0.4">
      <c r="A6747" t="str">
        <f>HYPERLINK("\\10.12.11.20\TFO.FAIT.Share\생산관리팀 백업\데이타만 줘\포장업무\출하일정-이태경기사\포장내역\2014년\8월")</f>
        <v>\\10.12.11.20\TFO.FAIT.Share\생산관리팀 백업\데이타만 줘\포장업무\출하일정-이태경기사\포장내역\2014년\8월</v>
      </c>
    </row>
    <row r="6748" spans="1:1" x14ac:dyDescent="0.4">
      <c r="A6748" t="str">
        <f>HYPERLINK("\\10.12.11.20\TFO.FAIT.Share\생산관리팀 백업\데이타만 줘\포장업무\출하일정-이태경기사\포장내역\2014년\9월")</f>
        <v>\\10.12.11.20\TFO.FAIT.Share\생산관리팀 백업\데이타만 줘\포장업무\출하일정-이태경기사\포장내역\2014년\9월</v>
      </c>
    </row>
    <row r="6749" spans="1:1" x14ac:dyDescent="0.4">
      <c r="A6749" t="str">
        <f>HYPERLINK("\\10.12.11.20\TFO.FAIT.Share\생산관리팀 백업\데이타만 줘\포장업무\출하일정-이태경기사\포장내역\2015년\10월")</f>
        <v>\\10.12.11.20\TFO.FAIT.Share\생산관리팀 백업\데이타만 줘\포장업무\출하일정-이태경기사\포장내역\2015년\10월</v>
      </c>
    </row>
    <row r="6750" spans="1:1" x14ac:dyDescent="0.4">
      <c r="A6750" t="str">
        <f>HYPERLINK("\\10.12.11.20\TFO.FAIT.Share\생산관리팀 백업\데이타만 줘\포장업무\출하일정-이태경기사\포장내역\2015년\11월")</f>
        <v>\\10.12.11.20\TFO.FAIT.Share\생산관리팀 백업\데이타만 줘\포장업무\출하일정-이태경기사\포장내역\2015년\11월</v>
      </c>
    </row>
    <row r="6751" spans="1:1" x14ac:dyDescent="0.4">
      <c r="A6751" t="str">
        <f>HYPERLINK("\\10.12.11.20\TFO.FAIT.Share\생산관리팀 백업\데이타만 줘\포장업무\출하일정-이태경기사\포장내역\2015년\12월")</f>
        <v>\\10.12.11.20\TFO.FAIT.Share\생산관리팀 백업\데이타만 줘\포장업무\출하일정-이태경기사\포장내역\2015년\12월</v>
      </c>
    </row>
    <row r="6752" spans="1:1" x14ac:dyDescent="0.4">
      <c r="A6752" t="str">
        <f>HYPERLINK("\\10.12.11.20\TFO.FAIT.Share\생산관리팀 백업\데이타만 줘\포장업무\출하일정-이태경기사\포장내역\2015년\1월")</f>
        <v>\\10.12.11.20\TFO.FAIT.Share\생산관리팀 백업\데이타만 줘\포장업무\출하일정-이태경기사\포장내역\2015년\1월</v>
      </c>
    </row>
    <row r="6753" spans="1:1" x14ac:dyDescent="0.4">
      <c r="A6753" t="str">
        <f>HYPERLINK("\\10.12.11.20\TFO.FAIT.Share\생산관리팀 백업\데이타만 줘\포장업무\출하일정-이태경기사\포장내역\2015년\2월")</f>
        <v>\\10.12.11.20\TFO.FAIT.Share\생산관리팀 백업\데이타만 줘\포장업무\출하일정-이태경기사\포장내역\2015년\2월</v>
      </c>
    </row>
    <row r="6754" spans="1:1" x14ac:dyDescent="0.4">
      <c r="A6754" t="str">
        <f>HYPERLINK("\\10.12.11.20\TFO.FAIT.Share\생산관리팀 백업\데이타만 줘\포장업무\출하일정-이태경기사\포장내역\2015년\3월")</f>
        <v>\\10.12.11.20\TFO.FAIT.Share\생산관리팀 백업\데이타만 줘\포장업무\출하일정-이태경기사\포장내역\2015년\3월</v>
      </c>
    </row>
    <row r="6755" spans="1:1" x14ac:dyDescent="0.4">
      <c r="A6755" t="str">
        <f>HYPERLINK("\\10.12.11.20\TFO.FAIT.Share\생산관리팀 백업\데이타만 줘\포장업무\출하일정-이태경기사\포장내역\2015년\4월")</f>
        <v>\\10.12.11.20\TFO.FAIT.Share\생산관리팀 백업\데이타만 줘\포장업무\출하일정-이태경기사\포장내역\2015년\4월</v>
      </c>
    </row>
    <row r="6756" spans="1:1" x14ac:dyDescent="0.4">
      <c r="A6756" t="str">
        <f>HYPERLINK("\\10.12.11.20\TFO.FAIT.Share\생산관리팀 백업\데이타만 줘\포장업무\출하일정-이태경기사\포장내역\2015년\5월")</f>
        <v>\\10.12.11.20\TFO.FAIT.Share\생산관리팀 백업\데이타만 줘\포장업무\출하일정-이태경기사\포장내역\2015년\5월</v>
      </c>
    </row>
    <row r="6757" spans="1:1" x14ac:dyDescent="0.4">
      <c r="A6757" t="str">
        <f>HYPERLINK("\\10.12.11.20\TFO.FAIT.Share\생산관리팀 백업\데이타만 줘\포장업무\출하일정-이태경기사\포장내역\2015년\6월")</f>
        <v>\\10.12.11.20\TFO.FAIT.Share\생산관리팀 백업\데이타만 줘\포장업무\출하일정-이태경기사\포장내역\2015년\6월</v>
      </c>
    </row>
    <row r="6758" spans="1:1" x14ac:dyDescent="0.4">
      <c r="A6758" t="str">
        <f>HYPERLINK("\\10.12.11.20\TFO.FAIT.Share\생산관리팀 백업\데이타만 줘\포장업무\출하일정-이태경기사\포장내역\2015년\7월")</f>
        <v>\\10.12.11.20\TFO.FAIT.Share\생산관리팀 백업\데이타만 줘\포장업무\출하일정-이태경기사\포장내역\2015년\7월</v>
      </c>
    </row>
    <row r="6759" spans="1:1" x14ac:dyDescent="0.4">
      <c r="A6759" t="str">
        <f>HYPERLINK("\\10.12.11.20\TFO.FAIT.Share\생산관리팀 백업\데이타만 줘\포장업무\출하일정-이태경기사\포장내역\2015년\8월")</f>
        <v>\\10.12.11.20\TFO.FAIT.Share\생산관리팀 백업\데이타만 줘\포장업무\출하일정-이태경기사\포장내역\2015년\8월</v>
      </c>
    </row>
    <row r="6760" spans="1:1" x14ac:dyDescent="0.4">
      <c r="A6760" t="str">
        <f>HYPERLINK("\\10.12.11.20\TFO.FAIT.Share\생산관리팀 백업\데이타만 줘\포장업무\출하일정-이태경기사\포장내역\2015년\9월")</f>
        <v>\\10.12.11.20\TFO.FAIT.Share\생산관리팀 백업\데이타만 줘\포장업무\출하일정-이태경기사\포장내역\2015년\9월</v>
      </c>
    </row>
    <row r="6761" spans="1:1" x14ac:dyDescent="0.4">
      <c r="A6761" t="str">
        <f>HYPERLINK("\\10.12.11.20\TFO.FAIT.Share\생산관리팀 백업\데이타만 줘\포장업무\출하일정-이태경기사\포장내역\2016년\10월")</f>
        <v>\\10.12.11.20\TFO.FAIT.Share\생산관리팀 백업\데이타만 줘\포장업무\출하일정-이태경기사\포장내역\2016년\10월</v>
      </c>
    </row>
    <row r="6762" spans="1:1" x14ac:dyDescent="0.4">
      <c r="A6762" t="str">
        <f>HYPERLINK("\\10.12.11.20\TFO.FAIT.Share\생산관리팀 백업\데이타만 줘\포장업무\출하일정-이태경기사\포장내역\2016년\11월")</f>
        <v>\\10.12.11.20\TFO.FAIT.Share\생산관리팀 백업\데이타만 줘\포장업무\출하일정-이태경기사\포장내역\2016년\11월</v>
      </c>
    </row>
    <row r="6763" spans="1:1" x14ac:dyDescent="0.4">
      <c r="A6763" t="str">
        <f>HYPERLINK("\\10.12.11.20\TFO.FAIT.Share\생산관리팀 백업\데이타만 줘\포장업무\출하일정-이태경기사\포장내역\2016년\12월")</f>
        <v>\\10.12.11.20\TFO.FAIT.Share\생산관리팀 백업\데이타만 줘\포장업무\출하일정-이태경기사\포장내역\2016년\12월</v>
      </c>
    </row>
    <row r="6764" spans="1:1" x14ac:dyDescent="0.4">
      <c r="A6764" t="str">
        <f>HYPERLINK("\\10.12.11.20\TFO.FAIT.Share\생산관리팀 백업\데이타만 줘\포장업무\출하일정-이태경기사\포장내역\2016년\1월")</f>
        <v>\\10.12.11.20\TFO.FAIT.Share\생산관리팀 백업\데이타만 줘\포장업무\출하일정-이태경기사\포장내역\2016년\1월</v>
      </c>
    </row>
    <row r="6765" spans="1:1" x14ac:dyDescent="0.4">
      <c r="A6765" t="str">
        <f>HYPERLINK("\\10.12.11.20\TFO.FAIT.Share\생산관리팀 백업\데이타만 줘\포장업무\출하일정-이태경기사\포장내역\2016년\2월")</f>
        <v>\\10.12.11.20\TFO.FAIT.Share\생산관리팀 백업\데이타만 줘\포장업무\출하일정-이태경기사\포장내역\2016년\2월</v>
      </c>
    </row>
    <row r="6766" spans="1:1" x14ac:dyDescent="0.4">
      <c r="A6766" t="str">
        <f>HYPERLINK("\\10.12.11.20\TFO.FAIT.Share\생산관리팀 백업\데이타만 줘\포장업무\출하일정-이태경기사\포장내역\2016년\3월")</f>
        <v>\\10.12.11.20\TFO.FAIT.Share\생산관리팀 백업\데이타만 줘\포장업무\출하일정-이태경기사\포장내역\2016년\3월</v>
      </c>
    </row>
    <row r="6767" spans="1:1" x14ac:dyDescent="0.4">
      <c r="A6767" t="str">
        <f>HYPERLINK("\\10.12.11.20\TFO.FAIT.Share\생산관리팀 백업\데이타만 줘\포장업무\출하일정-이태경기사\포장내역\2016년\4월")</f>
        <v>\\10.12.11.20\TFO.FAIT.Share\생산관리팀 백업\데이타만 줘\포장업무\출하일정-이태경기사\포장내역\2016년\4월</v>
      </c>
    </row>
    <row r="6768" spans="1:1" x14ac:dyDescent="0.4">
      <c r="A6768" t="str">
        <f>HYPERLINK("\\10.12.11.20\TFO.FAIT.Share\생산관리팀 백업\데이타만 줘\포장업무\출하일정-이태경기사\포장내역\2016년\5월")</f>
        <v>\\10.12.11.20\TFO.FAIT.Share\생산관리팀 백업\데이타만 줘\포장업무\출하일정-이태경기사\포장내역\2016년\5월</v>
      </c>
    </row>
    <row r="6769" spans="1:1" x14ac:dyDescent="0.4">
      <c r="A6769" t="str">
        <f>HYPERLINK("\\10.12.11.20\TFO.FAIT.Share\생산관리팀 백업\데이타만 줘\포장업무\출하일정-이태경기사\포장내역\2016년\6월")</f>
        <v>\\10.12.11.20\TFO.FAIT.Share\생산관리팀 백업\데이타만 줘\포장업무\출하일정-이태경기사\포장내역\2016년\6월</v>
      </c>
    </row>
    <row r="6770" spans="1:1" x14ac:dyDescent="0.4">
      <c r="A6770" t="str">
        <f>HYPERLINK("\\10.12.11.20\TFO.FAIT.Share\생산관리팀 백업\데이타만 줘\포장업무\출하일정-이태경기사\포장내역\2016년\7월")</f>
        <v>\\10.12.11.20\TFO.FAIT.Share\생산관리팀 백업\데이타만 줘\포장업무\출하일정-이태경기사\포장내역\2016년\7월</v>
      </c>
    </row>
    <row r="6771" spans="1:1" x14ac:dyDescent="0.4">
      <c r="A6771" t="str">
        <f>HYPERLINK("\\10.12.11.20\TFO.FAIT.Share\생산관리팀 백업\데이타만 줘\포장업무\출하일정-이태경기사\포장내역\2016년\8월")</f>
        <v>\\10.12.11.20\TFO.FAIT.Share\생산관리팀 백업\데이타만 줘\포장업무\출하일정-이태경기사\포장내역\2016년\8월</v>
      </c>
    </row>
    <row r="6772" spans="1:1" x14ac:dyDescent="0.4">
      <c r="A6772" t="str">
        <f>HYPERLINK("\\10.12.11.20\TFO.FAIT.Share\생산관리팀 백업\데이타만 줘\포장업무\출하일정-이태경기사\포장내역\2016년\9월")</f>
        <v>\\10.12.11.20\TFO.FAIT.Share\생산관리팀 백업\데이타만 줘\포장업무\출하일정-이태경기사\포장내역\2016년\9월</v>
      </c>
    </row>
    <row r="6773" spans="1:1" x14ac:dyDescent="0.4">
      <c r="A6773" t="str">
        <f>HYPERLINK("\\10.12.11.20\TFO.FAIT.Share\생산관리팀 백업\데이타만 줘\포장업무\출하일정-이태경기사\포장내역\2017년\10월")</f>
        <v>\\10.12.11.20\TFO.FAIT.Share\생산관리팀 백업\데이타만 줘\포장업무\출하일정-이태경기사\포장내역\2017년\10월</v>
      </c>
    </row>
    <row r="6774" spans="1:1" x14ac:dyDescent="0.4">
      <c r="A6774" t="str">
        <f>HYPERLINK("\\10.12.11.20\TFO.FAIT.Share\생산관리팀 백업\데이타만 줘\포장업무\출하일정-이태경기사\포장내역\2017년\11월")</f>
        <v>\\10.12.11.20\TFO.FAIT.Share\생산관리팀 백업\데이타만 줘\포장업무\출하일정-이태경기사\포장내역\2017년\11월</v>
      </c>
    </row>
    <row r="6775" spans="1:1" x14ac:dyDescent="0.4">
      <c r="A6775" t="str">
        <f>HYPERLINK("\\10.12.11.20\TFO.FAIT.Share\생산관리팀 백업\데이타만 줘\포장업무\출하일정-이태경기사\포장내역\2017년\12월")</f>
        <v>\\10.12.11.20\TFO.FAIT.Share\생산관리팀 백업\데이타만 줘\포장업무\출하일정-이태경기사\포장내역\2017년\12월</v>
      </c>
    </row>
    <row r="6776" spans="1:1" x14ac:dyDescent="0.4">
      <c r="A6776" t="str">
        <f>HYPERLINK("\\10.12.11.20\TFO.FAIT.Share\생산관리팀 백업\데이타만 줘\포장업무\출하일정-이태경기사\포장내역\2017년\1월")</f>
        <v>\\10.12.11.20\TFO.FAIT.Share\생산관리팀 백업\데이타만 줘\포장업무\출하일정-이태경기사\포장내역\2017년\1월</v>
      </c>
    </row>
    <row r="6777" spans="1:1" x14ac:dyDescent="0.4">
      <c r="A6777" t="str">
        <f>HYPERLINK("\\10.12.11.20\TFO.FAIT.Share\생산관리팀 백업\데이타만 줘\포장업무\출하일정-이태경기사\포장내역\2017년\2월")</f>
        <v>\\10.12.11.20\TFO.FAIT.Share\생산관리팀 백업\데이타만 줘\포장업무\출하일정-이태경기사\포장내역\2017년\2월</v>
      </c>
    </row>
    <row r="6778" spans="1:1" x14ac:dyDescent="0.4">
      <c r="A6778" t="str">
        <f>HYPERLINK("\\10.12.11.20\TFO.FAIT.Share\생산관리팀 백업\데이타만 줘\포장업무\출하일정-이태경기사\포장내역\2017년\3월")</f>
        <v>\\10.12.11.20\TFO.FAIT.Share\생산관리팀 백업\데이타만 줘\포장업무\출하일정-이태경기사\포장내역\2017년\3월</v>
      </c>
    </row>
    <row r="6779" spans="1:1" x14ac:dyDescent="0.4">
      <c r="A6779" t="str">
        <f>HYPERLINK("\\10.12.11.20\TFO.FAIT.Share\생산관리팀 백업\데이타만 줘\포장업무\출하일정-이태경기사\포장내역\2017년\4월")</f>
        <v>\\10.12.11.20\TFO.FAIT.Share\생산관리팀 백업\데이타만 줘\포장업무\출하일정-이태경기사\포장내역\2017년\4월</v>
      </c>
    </row>
    <row r="6780" spans="1:1" x14ac:dyDescent="0.4">
      <c r="A6780" t="str">
        <f>HYPERLINK("\\10.12.11.20\TFO.FAIT.Share\생산관리팀 백업\데이타만 줘\포장업무\출하일정-이태경기사\포장내역\2017년\5월")</f>
        <v>\\10.12.11.20\TFO.FAIT.Share\생산관리팀 백업\데이타만 줘\포장업무\출하일정-이태경기사\포장내역\2017년\5월</v>
      </c>
    </row>
    <row r="6781" spans="1:1" x14ac:dyDescent="0.4">
      <c r="A6781" t="str">
        <f>HYPERLINK("\\10.12.11.20\TFO.FAIT.Share\생산관리팀 백업\데이타만 줘\포장업무\출하일정-이태경기사\포장내역\2017년\6월")</f>
        <v>\\10.12.11.20\TFO.FAIT.Share\생산관리팀 백업\데이타만 줘\포장업무\출하일정-이태경기사\포장내역\2017년\6월</v>
      </c>
    </row>
    <row r="6782" spans="1:1" x14ac:dyDescent="0.4">
      <c r="A6782" t="str">
        <f>HYPERLINK("\\10.12.11.20\TFO.FAIT.Share\생산관리팀 백업\데이타만 줘\포장업무\출하일정-이태경기사\포장내역\2017년\7월")</f>
        <v>\\10.12.11.20\TFO.FAIT.Share\생산관리팀 백업\데이타만 줘\포장업무\출하일정-이태경기사\포장내역\2017년\7월</v>
      </c>
    </row>
    <row r="6783" spans="1:1" x14ac:dyDescent="0.4">
      <c r="A6783" t="str">
        <f>HYPERLINK("\\10.12.11.20\TFO.FAIT.Share\생산관리팀 백업\데이타만 줘\포장업무\출하일정-이태경기사\포장내역\2017년\8월")</f>
        <v>\\10.12.11.20\TFO.FAIT.Share\생산관리팀 백업\데이타만 줘\포장업무\출하일정-이태경기사\포장내역\2017년\8월</v>
      </c>
    </row>
    <row r="6784" spans="1:1" x14ac:dyDescent="0.4">
      <c r="A6784" t="str">
        <f>HYPERLINK("\\10.12.11.20\TFO.FAIT.Share\생산관리팀 백업\데이타만 줘\포장업무\출하일정-이태경기사\포장내역\2017년\9월")</f>
        <v>\\10.12.11.20\TFO.FAIT.Share\생산관리팀 백업\데이타만 줘\포장업무\출하일정-이태경기사\포장내역\2017년\9월</v>
      </c>
    </row>
    <row r="6785" spans="1:1" x14ac:dyDescent="0.4">
      <c r="A6785" t="str">
        <f>HYPERLINK("\\10.12.11.20\TFO.FAIT.Share\생산관리팀 백업\데이타만 줘\포장업무\출하일정-이태경기사\포장내역\2017년\2월\인도(West Coast)")</f>
        <v>\\10.12.11.20\TFO.FAIT.Share\생산관리팀 백업\데이타만 줘\포장업무\출하일정-이태경기사\포장내역\2017년\2월\인도(West Coast)</v>
      </c>
    </row>
    <row r="6786" spans="1:1" x14ac:dyDescent="0.4">
      <c r="A6786" t="str">
        <f>HYPERLINK("\\10.12.11.20\TFO.FAIT.Share\생산관리팀 백업\데이타만 줘\포장업무\출하일정-이태경기사\포장내역\2017년\3월\WEST COAST(인도)")</f>
        <v>\\10.12.11.20\TFO.FAIT.Share\생산관리팀 백업\데이타만 줘\포장업무\출하일정-이태경기사\포장내역\2017년\3월\WEST COAST(인도)</v>
      </c>
    </row>
    <row r="6787" spans="1:1" x14ac:dyDescent="0.4">
      <c r="A6787" t="str">
        <f>HYPERLINK("\\10.12.11.20\TFO.FAIT.Share\생산관리팀 백업\데이타만 줘\포장업무\출하일정-이태경기사\포장내역\2018년\10월")</f>
        <v>\\10.12.11.20\TFO.FAIT.Share\생산관리팀 백업\데이타만 줘\포장업무\출하일정-이태경기사\포장내역\2018년\10월</v>
      </c>
    </row>
    <row r="6788" spans="1:1" x14ac:dyDescent="0.4">
      <c r="A6788" t="str">
        <f>HYPERLINK("\\10.12.11.20\TFO.FAIT.Share\생산관리팀 백업\데이타만 줘\포장업무\출하일정-이태경기사\포장내역\2018년\11월")</f>
        <v>\\10.12.11.20\TFO.FAIT.Share\생산관리팀 백업\데이타만 줘\포장업무\출하일정-이태경기사\포장내역\2018년\11월</v>
      </c>
    </row>
    <row r="6789" spans="1:1" x14ac:dyDescent="0.4">
      <c r="A6789" t="str">
        <f>HYPERLINK("\\10.12.11.20\TFO.FAIT.Share\생산관리팀 백업\데이타만 줘\포장업무\출하일정-이태경기사\포장내역\2018년\12월")</f>
        <v>\\10.12.11.20\TFO.FAIT.Share\생산관리팀 백업\데이타만 줘\포장업무\출하일정-이태경기사\포장내역\2018년\12월</v>
      </c>
    </row>
    <row r="6790" spans="1:1" x14ac:dyDescent="0.4">
      <c r="A6790" t="str">
        <f>HYPERLINK("\\10.12.11.20\TFO.FAIT.Share\생산관리팀 백업\데이타만 줘\포장업무\출하일정-이태경기사\포장내역\2018년\1월")</f>
        <v>\\10.12.11.20\TFO.FAIT.Share\생산관리팀 백업\데이타만 줘\포장업무\출하일정-이태경기사\포장내역\2018년\1월</v>
      </c>
    </row>
    <row r="6791" spans="1:1" x14ac:dyDescent="0.4">
      <c r="A6791" t="str">
        <f>HYPERLINK("\\10.12.11.20\TFO.FAIT.Share\생산관리팀 백업\데이타만 줘\포장업무\출하일정-이태경기사\포장내역\2018년\2월")</f>
        <v>\\10.12.11.20\TFO.FAIT.Share\생산관리팀 백업\데이타만 줘\포장업무\출하일정-이태경기사\포장내역\2018년\2월</v>
      </c>
    </row>
    <row r="6792" spans="1:1" x14ac:dyDescent="0.4">
      <c r="A6792" t="str">
        <f>HYPERLINK("\\10.12.11.20\TFO.FAIT.Share\생산관리팀 백업\데이타만 줘\포장업무\출하일정-이태경기사\포장내역\2018년\3월")</f>
        <v>\\10.12.11.20\TFO.FAIT.Share\생산관리팀 백업\데이타만 줘\포장업무\출하일정-이태경기사\포장내역\2018년\3월</v>
      </c>
    </row>
    <row r="6793" spans="1:1" x14ac:dyDescent="0.4">
      <c r="A6793" t="str">
        <f>HYPERLINK("\\10.12.11.20\TFO.FAIT.Share\생산관리팀 백업\데이타만 줘\포장업무\출하일정-이태경기사\포장내역\2018년\4월")</f>
        <v>\\10.12.11.20\TFO.FAIT.Share\생산관리팀 백업\데이타만 줘\포장업무\출하일정-이태경기사\포장내역\2018년\4월</v>
      </c>
    </row>
    <row r="6794" spans="1:1" x14ac:dyDescent="0.4">
      <c r="A6794" t="str">
        <f>HYPERLINK("\\10.12.11.20\TFO.FAIT.Share\생산관리팀 백업\데이타만 줘\포장업무\출하일정-이태경기사\포장내역\2018년\5월")</f>
        <v>\\10.12.11.20\TFO.FAIT.Share\생산관리팀 백업\데이타만 줘\포장업무\출하일정-이태경기사\포장내역\2018년\5월</v>
      </c>
    </row>
    <row r="6795" spans="1:1" x14ac:dyDescent="0.4">
      <c r="A6795" t="str">
        <f>HYPERLINK("\\10.12.11.20\TFO.FAIT.Share\생산관리팀 백업\데이타만 줘\포장업무\출하일정-이태경기사\포장내역\2018년\6월")</f>
        <v>\\10.12.11.20\TFO.FAIT.Share\생산관리팀 백업\데이타만 줘\포장업무\출하일정-이태경기사\포장내역\2018년\6월</v>
      </c>
    </row>
    <row r="6796" spans="1:1" x14ac:dyDescent="0.4">
      <c r="A6796" t="str">
        <f>HYPERLINK("\\10.12.11.20\TFO.FAIT.Share\생산관리팀 백업\데이타만 줘\포장업무\출하일정-이태경기사\포장내역\2018년\7월")</f>
        <v>\\10.12.11.20\TFO.FAIT.Share\생산관리팀 백업\데이타만 줘\포장업무\출하일정-이태경기사\포장내역\2018년\7월</v>
      </c>
    </row>
    <row r="6797" spans="1:1" x14ac:dyDescent="0.4">
      <c r="A6797" t="str">
        <f>HYPERLINK("\\10.12.11.20\TFO.FAIT.Share\생산관리팀 백업\데이타만 줘\포장업무\출하일정-이태경기사\포장내역\2018년\8월")</f>
        <v>\\10.12.11.20\TFO.FAIT.Share\생산관리팀 백업\데이타만 줘\포장업무\출하일정-이태경기사\포장내역\2018년\8월</v>
      </c>
    </row>
    <row r="6798" spans="1:1" x14ac:dyDescent="0.4">
      <c r="A6798" t="str">
        <f>HYPERLINK("\\10.12.11.20\TFO.FAIT.Share\생산관리팀 백업\데이타만 줘\포장업무\출하일정-이태경기사\포장내역\2018년\9월")</f>
        <v>\\10.12.11.20\TFO.FAIT.Share\생산관리팀 백업\데이타만 줘\포장업무\출하일정-이태경기사\포장내역\2018년\9월</v>
      </c>
    </row>
    <row r="6799" spans="1:1" x14ac:dyDescent="0.4">
      <c r="A6799" t="str">
        <f>HYPERLINK("\\10.12.11.20\TFO.FAIT.Share\생산관리팀 백업\데이타만 줘\포장업무\출하일정-이태경기사\포장내역\2018년\10월\포장완료")</f>
        <v>\\10.12.11.20\TFO.FAIT.Share\생산관리팀 백업\데이타만 줘\포장업무\출하일정-이태경기사\포장내역\2018년\10월\포장완료</v>
      </c>
    </row>
    <row r="6800" spans="1:1" x14ac:dyDescent="0.4">
      <c r="A6800" t="str">
        <f>HYPERLINK("\\10.12.11.20\TFO.FAIT.Share\생산관리팀 백업\데이타만 줘\포장업무\출하일정-이태경기사\포장내역\2018년\11월\포장완료건")</f>
        <v>\\10.12.11.20\TFO.FAIT.Share\생산관리팀 백업\데이타만 줘\포장업무\출하일정-이태경기사\포장내역\2018년\11월\포장완료건</v>
      </c>
    </row>
    <row r="6801" spans="1:1" x14ac:dyDescent="0.4">
      <c r="A6801" t="str">
        <f>HYPERLINK("\\10.12.11.20\TFO.FAIT.Share\생산관리팀 백업\데이타만 줘\포장업무\출하일정-이태경기사\포장내역\2018년\12월\포장완료")</f>
        <v>\\10.12.11.20\TFO.FAIT.Share\생산관리팀 백업\데이타만 줘\포장업무\출하일정-이태경기사\포장내역\2018년\12월\포장완료</v>
      </c>
    </row>
    <row r="6802" spans="1:1" x14ac:dyDescent="0.4">
      <c r="A6802" t="str">
        <f>HYPERLINK("\\10.12.11.20\TFO.FAIT.Share\생산관리팀 백업\데이타만 줘\포장업무\출하일정-이태경기사\포장내역\2018년\3월\출하완료")</f>
        <v>\\10.12.11.20\TFO.FAIT.Share\생산관리팀 백업\데이타만 줘\포장업무\출하일정-이태경기사\포장내역\2018년\3월\출하완료</v>
      </c>
    </row>
    <row r="6803" spans="1:1" x14ac:dyDescent="0.4">
      <c r="A6803" t="str">
        <f>HYPERLINK("\\10.12.11.20\TFO.FAIT.Share\생산관리팀 백업\데이타만 줘\포장업무\출하일정-이태경기사\포장내역\2018년\4월\포장완료")</f>
        <v>\\10.12.11.20\TFO.FAIT.Share\생산관리팀 백업\데이타만 줘\포장업무\출하일정-이태경기사\포장내역\2018년\4월\포장완료</v>
      </c>
    </row>
    <row r="6804" spans="1:1" x14ac:dyDescent="0.4">
      <c r="A6804" t="str">
        <f>HYPERLINK("\\10.12.11.20\TFO.FAIT.Share\생산관리팀 백업\데이타만 줘\포장업무\출하일정-이태경기사\포장내역\2018년\5월\출하완료")</f>
        <v>\\10.12.11.20\TFO.FAIT.Share\생산관리팀 백업\데이타만 줘\포장업무\출하일정-이태경기사\포장내역\2018년\5월\출하완료</v>
      </c>
    </row>
    <row r="6805" spans="1:1" x14ac:dyDescent="0.4">
      <c r="A6805" t="str">
        <f>HYPERLINK("\\10.12.11.20\TFO.FAIT.Share\생산관리팀 백업\데이타만 줘\포장업무\출하일정-이태경기사\포장내역\2018년\6월\출하완료 및 진행건")</f>
        <v>\\10.12.11.20\TFO.FAIT.Share\생산관리팀 백업\데이타만 줘\포장업무\출하일정-이태경기사\포장내역\2018년\6월\출하완료 및 진행건</v>
      </c>
    </row>
    <row r="6806" spans="1:1" x14ac:dyDescent="0.4">
      <c r="A6806" t="str">
        <f>HYPERLINK("\\10.12.11.20\TFO.FAIT.Share\생산관리팀 백업\데이타만 줘\포장업무\출하일정-이태경기사\포장내역\2018년\7월\출하완료 및 진행건")</f>
        <v>\\10.12.11.20\TFO.FAIT.Share\생산관리팀 백업\데이타만 줘\포장업무\출하일정-이태경기사\포장내역\2018년\7월\출하완료 및 진행건</v>
      </c>
    </row>
    <row r="6807" spans="1:1" x14ac:dyDescent="0.4">
      <c r="A6807" t="str">
        <f>HYPERLINK("\\10.12.11.20\TFO.FAIT.Share\생산관리팀 백업\데이타만 줘\포장업무\출하일정-이태경기사\포장내역\2018년\8월\포장완료")</f>
        <v>\\10.12.11.20\TFO.FAIT.Share\생산관리팀 백업\데이타만 줘\포장업무\출하일정-이태경기사\포장내역\2018년\8월\포장완료</v>
      </c>
    </row>
    <row r="6808" spans="1:1" x14ac:dyDescent="0.4">
      <c r="A6808" t="str">
        <f>HYPERLINK("\\10.12.11.20\TFO.FAIT.Share\생산관리팀 백업\데이타만 줘\포장업무\출하일정-이태경기사\포장내역\2018년\9월\포장완료")</f>
        <v>\\10.12.11.20\TFO.FAIT.Share\생산관리팀 백업\데이타만 줘\포장업무\출하일정-이태경기사\포장내역\2018년\9월\포장완료</v>
      </c>
    </row>
    <row r="6809" spans="1:1" x14ac:dyDescent="0.4">
      <c r="A6809" t="str">
        <f>HYPERLINK("\\10.12.11.20\TFO.FAIT.Share\생산관리팀 백업\데이타만 줘\포장업무\출하일정-이태경기사\포장내역\2019년\10월")</f>
        <v>\\10.12.11.20\TFO.FAIT.Share\생산관리팀 백업\데이타만 줘\포장업무\출하일정-이태경기사\포장내역\2019년\10월</v>
      </c>
    </row>
    <row r="6810" spans="1:1" x14ac:dyDescent="0.4">
      <c r="A6810" t="str">
        <f>HYPERLINK("\\10.12.11.20\TFO.FAIT.Share\생산관리팀 백업\데이타만 줘\포장업무\출하일정-이태경기사\포장내역\2019년\11월")</f>
        <v>\\10.12.11.20\TFO.FAIT.Share\생산관리팀 백업\데이타만 줘\포장업무\출하일정-이태경기사\포장내역\2019년\11월</v>
      </c>
    </row>
    <row r="6811" spans="1:1" x14ac:dyDescent="0.4">
      <c r="A6811" t="str">
        <f>HYPERLINK("\\10.12.11.20\TFO.FAIT.Share\생산관리팀 백업\데이타만 줘\포장업무\출하일정-이태경기사\포장내역\2019년\12월")</f>
        <v>\\10.12.11.20\TFO.FAIT.Share\생산관리팀 백업\데이타만 줘\포장업무\출하일정-이태경기사\포장내역\2019년\12월</v>
      </c>
    </row>
    <row r="6812" spans="1:1" x14ac:dyDescent="0.4">
      <c r="A6812" t="str">
        <f>HYPERLINK("\\10.12.11.20\TFO.FAIT.Share\생산관리팀 백업\데이타만 줘\포장업무\출하일정-이태경기사\포장내역\2019년\1월")</f>
        <v>\\10.12.11.20\TFO.FAIT.Share\생산관리팀 백업\데이타만 줘\포장업무\출하일정-이태경기사\포장내역\2019년\1월</v>
      </c>
    </row>
    <row r="6813" spans="1:1" x14ac:dyDescent="0.4">
      <c r="A6813" t="str">
        <f>HYPERLINK("\\10.12.11.20\TFO.FAIT.Share\생산관리팀 백업\데이타만 줘\포장업무\출하일정-이태경기사\포장내역\2019년\2월")</f>
        <v>\\10.12.11.20\TFO.FAIT.Share\생산관리팀 백업\데이타만 줘\포장업무\출하일정-이태경기사\포장내역\2019년\2월</v>
      </c>
    </row>
    <row r="6814" spans="1:1" x14ac:dyDescent="0.4">
      <c r="A6814" t="str">
        <f>HYPERLINK("\\10.12.11.20\TFO.FAIT.Share\생산관리팀 백업\데이타만 줘\포장업무\출하일정-이태경기사\포장내역\2019년\3월")</f>
        <v>\\10.12.11.20\TFO.FAIT.Share\생산관리팀 백업\데이타만 줘\포장업무\출하일정-이태경기사\포장내역\2019년\3월</v>
      </c>
    </row>
    <row r="6815" spans="1:1" x14ac:dyDescent="0.4">
      <c r="A6815" t="str">
        <f>HYPERLINK("\\10.12.11.20\TFO.FAIT.Share\생산관리팀 백업\데이타만 줘\포장업무\출하일정-이태경기사\포장내역\2019년\4월")</f>
        <v>\\10.12.11.20\TFO.FAIT.Share\생산관리팀 백업\데이타만 줘\포장업무\출하일정-이태경기사\포장내역\2019년\4월</v>
      </c>
    </row>
    <row r="6816" spans="1:1" x14ac:dyDescent="0.4">
      <c r="A6816" t="str">
        <f>HYPERLINK("\\10.12.11.20\TFO.FAIT.Share\생산관리팀 백업\데이타만 줘\포장업무\출하일정-이태경기사\포장내역\2019년\5월")</f>
        <v>\\10.12.11.20\TFO.FAIT.Share\생산관리팀 백업\데이타만 줘\포장업무\출하일정-이태경기사\포장내역\2019년\5월</v>
      </c>
    </row>
    <row r="6817" spans="1:1" x14ac:dyDescent="0.4">
      <c r="A6817" t="str">
        <f>HYPERLINK("\\10.12.11.20\TFO.FAIT.Share\생산관리팀 백업\데이타만 줘\포장업무\출하일정-이태경기사\포장내역\2019년\6월")</f>
        <v>\\10.12.11.20\TFO.FAIT.Share\생산관리팀 백업\데이타만 줘\포장업무\출하일정-이태경기사\포장내역\2019년\6월</v>
      </c>
    </row>
    <row r="6818" spans="1:1" x14ac:dyDescent="0.4">
      <c r="A6818" t="str">
        <f>HYPERLINK("\\10.12.11.20\TFO.FAIT.Share\생산관리팀 백업\데이타만 줘\포장업무\출하일정-이태경기사\포장내역\2019년\7월")</f>
        <v>\\10.12.11.20\TFO.FAIT.Share\생산관리팀 백업\데이타만 줘\포장업무\출하일정-이태경기사\포장내역\2019년\7월</v>
      </c>
    </row>
    <row r="6819" spans="1:1" x14ac:dyDescent="0.4">
      <c r="A6819" t="str">
        <f>HYPERLINK("\\10.12.11.20\TFO.FAIT.Share\생산관리팀 백업\데이타만 줘\포장업무\출하일정-이태경기사\포장내역\2019년\8월")</f>
        <v>\\10.12.11.20\TFO.FAIT.Share\생산관리팀 백업\데이타만 줘\포장업무\출하일정-이태경기사\포장내역\2019년\8월</v>
      </c>
    </row>
    <row r="6820" spans="1:1" x14ac:dyDescent="0.4">
      <c r="A6820" t="str">
        <f>HYPERLINK("\\10.12.11.20\TFO.FAIT.Share\생산관리팀 백업\데이타만 줘\포장업무\출하일정-이태경기사\포장내역\2019년\9월")</f>
        <v>\\10.12.11.20\TFO.FAIT.Share\생산관리팀 백업\데이타만 줘\포장업무\출하일정-이태경기사\포장내역\2019년\9월</v>
      </c>
    </row>
    <row r="6821" spans="1:1" x14ac:dyDescent="0.4">
      <c r="A6821" t="str">
        <f>HYPERLINK("\\10.12.11.20\TFO.FAIT.Share\생산관리팀 백업\데이타만 줘\포장업무\출하일정-이태경기사\포장내역\2019년\김수성")</f>
        <v>\\10.12.11.20\TFO.FAIT.Share\생산관리팀 백업\데이타만 줘\포장업무\출하일정-이태경기사\포장내역\2019년\김수성</v>
      </c>
    </row>
    <row r="6822" spans="1:1" x14ac:dyDescent="0.4">
      <c r="A6822" t="str">
        <f>HYPERLINK("\\10.12.11.20\TFO.FAIT.Share\생산관리팀 백업\데이타만 줘\포장업무\출하일정-이태경기사\포장내역\2019년\수입 Fiber")</f>
        <v>\\10.12.11.20\TFO.FAIT.Share\생산관리팀 백업\데이타만 줘\포장업무\출하일정-이태경기사\포장내역\2019년\수입 Fiber</v>
      </c>
    </row>
    <row r="6823" spans="1:1" x14ac:dyDescent="0.4">
      <c r="A6823" t="str">
        <f>HYPERLINK("\\10.12.11.20\TFO.FAIT.Share\생산관리팀 백업\데이타만 줘\포장업무\출하일정-이태경기사\포장내역\2019년\이태경")</f>
        <v>\\10.12.11.20\TFO.FAIT.Share\생산관리팀 백업\데이타만 줘\포장업무\출하일정-이태경기사\포장내역\2019년\이태경</v>
      </c>
    </row>
    <row r="6824" spans="1:1" x14ac:dyDescent="0.4">
      <c r="A6824" t="str">
        <f>HYPERLINK("\\10.12.11.20\TFO.FAIT.Share\생산관리팀 백업\데이타만 줘\포장업무\출하일정-이태경기사\포장내역\2019년\10월\완료")</f>
        <v>\\10.12.11.20\TFO.FAIT.Share\생산관리팀 백업\데이타만 줘\포장업무\출하일정-이태경기사\포장내역\2019년\10월\완료</v>
      </c>
    </row>
    <row r="6825" spans="1:1" x14ac:dyDescent="0.4">
      <c r="A6825" t="str">
        <f>HYPERLINK("\\10.12.11.20\TFO.FAIT.Share\생산관리팀 백업\데이타만 줘\포장업무\출하일정-이태경기사\포장내역\2019년\11월\완료")</f>
        <v>\\10.12.11.20\TFO.FAIT.Share\생산관리팀 백업\데이타만 줘\포장업무\출하일정-이태경기사\포장내역\2019년\11월\완료</v>
      </c>
    </row>
    <row r="6826" spans="1:1" x14ac:dyDescent="0.4">
      <c r="A6826" t="str">
        <f>HYPERLINK("\\10.12.11.20\TFO.FAIT.Share\생산관리팀 백업\데이타만 줘\포장업무\출하일정-이태경기사\포장내역\2019년\12월\완료")</f>
        <v>\\10.12.11.20\TFO.FAIT.Share\생산관리팀 백업\데이타만 줘\포장업무\출하일정-이태경기사\포장내역\2019년\12월\완료</v>
      </c>
    </row>
    <row r="6827" spans="1:1" x14ac:dyDescent="0.4">
      <c r="A6827" t="str">
        <f>HYPERLINK("\\10.12.11.20\TFO.FAIT.Share\생산관리팀 백업\데이타만 줘\포장업무\출하일정-이태경기사\포장내역\2019년\1월\포장완료")</f>
        <v>\\10.12.11.20\TFO.FAIT.Share\생산관리팀 백업\데이타만 줘\포장업무\출하일정-이태경기사\포장내역\2019년\1월\포장완료</v>
      </c>
    </row>
    <row r="6828" spans="1:1" x14ac:dyDescent="0.4">
      <c r="A6828" t="str">
        <f>HYPERLINK("\\10.12.11.20\TFO.FAIT.Share\생산관리팀 백업\데이타만 줘\포장업무\출하일정-이태경기사\포장내역\2019년\2월\포장완료")</f>
        <v>\\10.12.11.20\TFO.FAIT.Share\생산관리팀 백업\데이타만 줘\포장업무\출하일정-이태경기사\포장내역\2019년\2월\포장완료</v>
      </c>
    </row>
    <row r="6829" spans="1:1" x14ac:dyDescent="0.4">
      <c r="A6829" t="str">
        <f>HYPERLINK("\\10.12.11.20\TFO.FAIT.Share\생산관리팀 백업\데이타만 줘\포장업무\출하일정-이태경기사\포장내역\2019년\3월\포장 완료")</f>
        <v>\\10.12.11.20\TFO.FAIT.Share\생산관리팀 백업\데이타만 줘\포장업무\출하일정-이태경기사\포장내역\2019년\3월\포장 완료</v>
      </c>
    </row>
    <row r="6830" spans="1:1" x14ac:dyDescent="0.4">
      <c r="A6830" t="str">
        <f>HYPERLINK("\\10.12.11.20\TFO.FAIT.Share\생산관리팀 백업\데이타만 줘\포장업무\출하일정-이태경기사\포장내역\2019년\4월\포장 완료")</f>
        <v>\\10.12.11.20\TFO.FAIT.Share\생산관리팀 백업\데이타만 줘\포장업무\출하일정-이태경기사\포장내역\2019년\4월\포장 완료</v>
      </c>
    </row>
    <row r="6831" spans="1:1" x14ac:dyDescent="0.4">
      <c r="A6831" t="str">
        <f>HYPERLINK("\\10.12.11.20\TFO.FAIT.Share\생산관리팀 백업\데이타만 줘\포장업무\출하일정-이태경기사\포장내역\2019년\5월\포장 완료")</f>
        <v>\\10.12.11.20\TFO.FAIT.Share\생산관리팀 백업\데이타만 줘\포장업무\출하일정-이태경기사\포장내역\2019년\5월\포장 완료</v>
      </c>
    </row>
    <row r="6832" spans="1:1" x14ac:dyDescent="0.4">
      <c r="A6832" t="str">
        <f>HYPERLINK("\\10.12.11.20\TFO.FAIT.Share\생산관리팀 백업\데이타만 줘\포장업무\출하일정-이태경기사\포장내역\2019년\6월\포장완료")</f>
        <v>\\10.12.11.20\TFO.FAIT.Share\생산관리팀 백업\데이타만 줘\포장업무\출하일정-이태경기사\포장내역\2019년\6월\포장완료</v>
      </c>
    </row>
    <row r="6833" spans="1:1" x14ac:dyDescent="0.4">
      <c r="A6833" t="str">
        <f>HYPERLINK("\\10.12.11.20\TFO.FAIT.Share\생산관리팀 백업\데이타만 줘\포장업무\출하일정-이태경기사\포장내역\2019년\7월\포장완료")</f>
        <v>\\10.12.11.20\TFO.FAIT.Share\생산관리팀 백업\데이타만 줘\포장업무\출하일정-이태경기사\포장내역\2019년\7월\포장완료</v>
      </c>
    </row>
    <row r="6834" spans="1:1" x14ac:dyDescent="0.4">
      <c r="A6834" t="str">
        <f>HYPERLINK("\\10.12.11.20\TFO.FAIT.Share\생산관리팀 백업\데이타만 줘\포장업무\출하일정-이태경기사\포장내역\2019년\8월\포장완료")</f>
        <v>\\10.12.11.20\TFO.FAIT.Share\생산관리팀 백업\데이타만 줘\포장업무\출하일정-이태경기사\포장내역\2019년\8월\포장완료</v>
      </c>
    </row>
    <row r="6835" spans="1:1" x14ac:dyDescent="0.4">
      <c r="A6835" t="str">
        <f>HYPERLINK("\\10.12.11.20\TFO.FAIT.Share\생산관리팀 백업\데이타만 줘\포장업무\출하일정-이태경기사\포장내역\2019년\9월\포장완료")</f>
        <v>\\10.12.11.20\TFO.FAIT.Share\생산관리팀 백업\데이타만 줘\포장업무\출하일정-이태경기사\포장내역\2019년\9월\포장완료</v>
      </c>
    </row>
    <row r="6836" spans="1:1" x14ac:dyDescent="0.4">
      <c r="A6836" t="str">
        <f>HYPERLINK("\\10.12.11.20\TFO.FAIT.Share\생산관리팀 백업\데이타만 줘\포장업무\출하일정-이태경기사\포장내역\2019년\이태경\새 폴더")</f>
        <v>\\10.12.11.20\TFO.FAIT.Share\생산관리팀 백업\데이타만 줘\포장업무\출하일정-이태경기사\포장내역\2019년\이태경\새 폴더</v>
      </c>
    </row>
    <row r="6837" spans="1:1" x14ac:dyDescent="0.4">
      <c r="A6837" t="str">
        <f>HYPERLINK("\\10.12.11.20\TFO.FAIT.Share\생산관리팀 백업\데이타만 줘\포장업무\출하일정-이태경기사\포장내역\2020년\10월")</f>
        <v>\\10.12.11.20\TFO.FAIT.Share\생산관리팀 백업\데이타만 줘\포장업무\출하일정-이태경기사\포장내역\2020년\10월</v>
      </c>
    </row>
    <row r="6838" spans="1:1" x14ac:dyDescent="0.4">
      <c r="A6838" t="str">
        <f>HYPERLINK("\\10.12.11.20\TFO.FAIT.Share\생산관리팀 백업\데이타만 줘\포장업무\출하일정-이태경기사\포장내역\2020년\11월")</f>
        <v>\\10.12.11.20\TFO.FAIT.Share\생산관리팀 백업\데이타만 줘\포장업무\출하일정-이태경기사\포장내역\2020년\11월</v>
      </c>
    </row>
    <row r="6839" spans="1:1" x14ac:dyDescent="0.4">
      <c r="A6839" t="str">
        <f>HYPERLINK("\\10.12.11.20\TFO.FAIT.Share\생산관리팀 백업\데이타만 줘\포장업무\출하일정-이태경기사\포장내역\2020년\12월")</f>
        <v>\\10.12.11.20\TFO.FAIT.Share\생산관리팀 백업\데이타만 줘\포장업무\출하일정-이태경기사\포장내역\2020년\12월</v>
      </c>
    </row>
    <row r="6840" spans="1:1" x14ac:dyDescent="0.4">
      <c r="A6840" t="str">
        <f>HYPERLINK("\\10.12.11.20\TFO.FAIT.Share\생산관리팀 백업\데이타만 줘\포장업무\출하일정-이태경기사\포장내역\2020년\1월")</f>
        <v>\\10.12.11.20\TFO.FAIT.Share\생산관리팀 백업\데이타만 줘\포장업무\출하일정-이태경기사\포장내역\2020년\1월</v>
      </c>
    </row>
    <row r="6841" spans="1:1" x14ac:dyDescent="0.4">
      <c r="A6841" t="str">
        <f>HYPERLINK("\\10.12.11.20\TFO.FAIT.Share\생산관리팀 백업\데이타만 줘\포장업무\출하일정-이태경기사\포장내역\2020년\2월")</f>
        <v>\\10.12.11.20\TFO.FAIT.Share\생산관리팀 백업\데이타만 줘\포장업무\출하일정-이태경기사\포장내역\2020년\2월</v>
      </c>
    </row>
    <row r="6842" spans="1:1" x14ac:dyDescent="0.4">
      <c r="A6842" t="str">
        <f>HYPERLINK("\\10.12.11.20\TFO.FAIT.Share\생산관리팀 백업\데이타만 줘\포장업무\출하일정-이태경기사\포장내역\2020년\3월")</f>
        <v>\\10.12.11.20\TFO.FAIT.Share\생산관리팀 백업\데이타만 줘\포장업무\출하일정-이태경기사\포장내역\2020년\3월</v>
      </c>
    </row>
    <row r="6843" spans="1:1" x14ac:dyDescent="0.4">
      <c r="A6843" t="str">
        <f>HYPERLINK("\\10.12.11.20\TFO.FAIT.Share\생산관리팀 백업\데이타만 줘\포장업무\출하일정-이태경기사\포장내역\2020년\4월")</f>
        <v>\\10.12.11.20\TFO.FAIT.Share\생산관리팀 백업\데이타만 줘\포장업무\출하일정-이태경기사\포장내역\2020년\4월</v>
      </c>
    </row>
    <row r="6844" spans="1:1" x14ac:dyDescent="0.4">
      <c r="A6844" t="str">
        <f>HYPERLINK("\\10.12.11.20\TFO.FAIT.Share\생산관리팀 백업\데이타만 줘\포장업무\출하일정-이태경기사\포장내역\2020년\5월")</f>
        <v>\\10.12.11.20\TFO.FAIT.Share\생산관리팀 백업\데이타만 줘\포장업무\출하일정-이태경기사\포장내역\2020년\5월</v>
      </c>
    </row>
    <row r="6845" spans="1:1" x14ac:dyDescent="0.4">
      <c r="A6845" t="str">
        <f>HYPERLINK("\\10.12.11.20\TFO.FAIT.Share\생산관리팀 백업\데이타만 줘\포장업무\출하일정-이태경기사\포장내역\2020년\6월")</f>
        <v>\\10.12.11.20\TFO.FAIT.Share\생산관리팀 백업\데이타만 줘\포장업무\출하일정-이태경기사\포장내역\2020년\6월</v>
      </c>
    </row>
    <row r="6846" spans="1:1" x14ac:dyDescent="0.4">
      <c r="A6846" t="str">
        <f>HYPERLINK("\\10.12.11.20\TFO.FAIT.Share\생산관리팀 백업\데이타만 줘\포장업무\출하일정-이태경기사\포장내역\2020년\7월")</f>
        <v>\\10.12.11.20\TFO.FAIT.Share\생산관리팀 백업\데이타만 줘\포장업무\출하일정-이태경기사\포장내역\2020년\7월</v>
      </c>
    </row>
    <row r="6847" spans="1:1" x14ac:dyDescent="0.4">
      <c r="A6847" t="str">
        <f>HYPERLINK("\\10.12.11.20\TFO.FAIT.Share\생산관리팀 백업\데이타만 줘\포장업무\출하일정-이태경기사\포장내역\2020년\8월")</f>
        <v>\\10.12.11.20\TFO.FAIT.Share\생산관리팀 백업\데이타만 줘\포장업무\출하일정-이태경기사\포장내역\2020년\8월</v>
      </c>
    </row>
    <row r="6848" spans="1:1" x14ac:dyDescent="0.4">
      <c r="A6848" t="str">
        <f>HYPERLINK("\\10.12.11.20\TFO.FAIT.Share\생산관리팀 백업\데이타만 줘\포장업무\출하일정-이태경기사\포장내역\2020년\9월")</f>
        <v>\\10.12.11.20\TFO.FAIT.Share\생산관리팀 백업\데이타만 줘\포장업무\출하일정-이태경기사\포장내역\2020년\9월</v>
      </c>
    </row>
    <row r="6849" spans="1:1" x14ac:dyDescent="0.4">
      <c r="A6849" t="str">
        <f>HYPERLINK("\\10.12.11.20\TFO.FAIT.Share\생산관리팀 백업\데이타만 줘\포장업무\출하일정-이태경기사\포장내역\2020년\10월\완료")</f>
        <v>\\10.12.11.20\TFO.FAIT.Share\생산관리팀 백업\데이타만 줘\포장업무\출하일정-이태경기사\포장내역\2020년\10월\완료</v>
      </c>
    </row>
    <row r="6850" spans="1:1" x14ac:dyDescent="0.4">
      <c r="A6850" t="str">
        <f>HYPERLINK("\\10.12.11.20\TFO.FAIT.Share\생산관리팀 백업\데이타만 줘\포장업무\출하일정-이태경기사\포장내역\2020년\1월\완료")</f>
        <v>\\10.12.11.20\TFO.FAIT.Share\생산관리팀 백업\데이타만 줘\포장업무\출하일정-이태경기사\포장내역\2020년\1월\완료</v>
      </c>
    </row>
    <row r="6851" spans="1:1" x14ac:dyDescent="0.4">
      <c r="A6851" t="str">
        <f>HYPERLINK("\\10.12.11.20\TFO.FAIT.Share\생산관리팀 백업\데이타만 줘\포장업무\출하일정-이태경기사\포장내역\2020년\2월\완료")</f>
        <v>\\10.12.11.20\TFO.FAIT.Share\생산관리팀 백업\데이타만 줘\포장업무\출하일정-이태경기사\포장내역\2020년\2월\완료</v>
      </c>
    </row>
    <row r="6852" spans="1:1" x14ac:dyDescent="0.4">
      <c r="A6852" t="str">
        <f>HYPERLINK("\\10.12.11.20\TFO.FAIT.Share\생산관리팀 백업\데이타만 줘\포장업무\출하일정-이태경기사\포장내역\2020년\3월\완료")</f>
        <v>\\10.12.11.20\TFO.FAIT.Share\생산관리팀 백업\데이타만 줘\포장업무\출하일정-이태경기사\포장내역\2020년\3월\완료</v>
      </c>
    </row>
    <row r="6853" spans="1:1" x14ac:dyDescent="0.4">
      <c r="A6853" t="str">
        <f>HYPERLINK("\\10.12.11.20\TFO.FAIT.Share\생산관리팀 백업\데이타만 줘\포장업무\출하일정-이태경기사\포장내역\2020년\4월\완료")</f>
        <v>\\10.12.11.20\TFO.FAIT.Share\생산관리팀 백업\데이타만 줘\포장업무\출하일정-이태경기사\포장내역\2020년\4월\완료</v>
      </c>
    </row>
    <row r="6854" spans="1:1" x14ac:dyDescent="0.4">
      <c r="A6854" t="str">
        <f>HYPERLINK("\\10.12.11.20\TFO.FAIT.Share\생산관리팀 백업\데이타만 줘\포장업무\출하일정-이태경기사\포장내역\2020년\5월\완료")</f>
        <v>\\10.12.11.20\TFO.FAIT.Share\생산관리팀 백업\데이타만 줘\포장업무\출하일정-이태경기사\포장내역\2020년\5월\완료</v>
      </c>
    </row>
    <row r="6855" spans="1:1" x14ac:dyDescent="0.4">
      <c r="A6855" t="str">
        <f>HYPERLINK("\\10.12.11.20\TFO.FAIT.Share\생산관리팀 백업\데이타만 줘\포장업무\출하일정-이태경기사\포장내역\2020년\6월\완료")</f>
        <v>\\10.12.11.20\TFO.FAIT.Share\생산관리팀 백업\데이타만 줘\포장업무\출하일정-이태경기사\포장내역\2020년\6월\완료</v>
      </c>
    </row>
    <row r="6856" spans="1:1" x14ac:dyDescent="0.4">
      <c r="A6856" t="str">
        <f>HYPERLINK("\\10.12.11.20\TFO.FAIT.Share\생산관리팀 백업\데이타만 줘\포장업무\출하일정-이태경기사\포장내역\2020년\7월\완료")</f>
        <v>\\10.12.11.20\TFO.FAIT.Share\생산관리팀 백업\데이타만 줘\포장업무\출하일정-이태경기사\포장내역\2020년\7월\완료</v>
      </c>
    </row>
    <row r="6857" spans="1:1" x14ac:dyDescent="0.4">
      <c r="A6857" t="str">
        <f>HYPERLINK("\\10.12.11.20\TFO.FAIT.Share\생산관리팀 백업\데이타만 줘\포장업무\출하일정-이태경기사\포장내역\2020년\8월\완료")</f>
        <v>\\10.12.11.20\TFO.FAIT.Share\생산관리팀 백업\데이타만 줘\포장업무\출하일정-이태경기사\포장내역\2020년\8월\완료</v>
      </c>
    </row>
    <row r="6858" spans="1:1" x14ac:dyDescent="0.4">
      <c r="A6858" t="str">
        <f>HYPERLINK("\\10.12.11.20\TFO.FAIT.Share\생산관리팀 백업\데이타만 줘\포장업무\출하일정-이태경기사\포장내역\2020년\9월\완료")</f>
        <v>\\10.12.11.20\TFO.FAIT.Share\생산관리팀 백업\데이타만 줘\포장업무\출하일정-이태경기사\포장내역\2020년\9월\완료</v>
      </c>
    </row>
    <row r="6859" spans="1:1" x14ac:dyDescent="0.4">
      <c r="A6859" t="str">
        <f>HYPERLINK("\\10.12.11.20\TFO.FAIT.Share\생산관리팀 백업\데이타만 줘\포장업무\출하일정-이태경기사\포장내역\2021년\1월")</f>
        <v>\\10.12.11.20\TFO.FAIT.Share\생산관리팀 백업\데이타만 줘\포장업무\출하일정-이태경기사\포장내역\2021년\1월</v>
      </c>
    </row>
    <row r="6860" spans="1:1" x14ac:dyDescent="0.4">
      <c r="A6860" t="str">
        <f>HYPERLINK("\\10.12.11.20\TFO.FAIT.Share\생산관리팀 백업\데이타만 줘\포장업무\출하일정-이태경기사\포장내역\2021년\2월")</f>
        <v>\\10.12.11.20\TFO.FAIT.Share\생산관리팀 백업\데이타만 줘\포장업무\출하일정-이태경기사\포장내역\2021년\2월</v>
      </c>
    </row>
    <row r="6861" spans="1:1" x14ac:dyDescent="0.4">
      <c r="A6861" t="str">
        <f>HYPERLINK("\\10.12.11.20\TFO.FAIT.Share\생산관리팀 백업\데이타만 줘\포장업무\출하일정-이태경기사\포장내역\2021년\3월")</f>
        <v>\\10.12.11.20\TFO.FAIT.Share\생산관리팀 백업\데이타만 줘\포장업무\출하일정-이태경기사\포장내역\2021년\3월</v>
      </c>
    </row>
    <row r="6862" spans="1:1" x14ac:dyDescent="0.4">
      <c r="A6862" t="str">
        <f>HYPERLINK("\\10.12.11.20\TFO.FAIT.Share\생산관리팀 백업\데이타만 줘\포장업무\포장 Box\출하 일지")</f>
        <v>\\10.12.11.20\TFO.FAIT.Share\생산관리팀 백업\데이타만 줘\포장업무\포장 Box\출하 일지</v>
      </c>
    </row>
    <row r="6863" spans="1:1" x14ac:dyDescent="0.4">
      <c r="A6863" t="str">
        <f>HYPERLINK("\\10.12.11.20\TFO.FAIT.Share\생산관리팀 백업\데이타만 줘\포장업무\포장 Box\케이블 Fiber 공급 요청 수량")</f>
        <v>\\10.12.11.20\TFO.FAIT.Share\생산관리팀 백업\데이타만 줘\포장업무\포장 Box\케이블 Fiber 공급 요청 수량</v>
      </c>
    </row>
    <row r="6864" spans="1:1" x14ac:dyDescent="0.4">
      <c r="A6864" t="str">
        <f>HYPERLINK("\\10.12.11.20\TFO.FAIT.Share\생산관리팀 백업\데이타만 줘\포장업무\포장 Box\포장 BOX")</f>
        <v>\\10.12.11.20\TFO.FAIT.Share\생산관리팀 백업\데이타만 줘\포장업무\포장 Box\포장 BOX</v>
      </c>
    </row>
    <row r="6865" spans="1:1" x14ac:dyDescent="0.4">
      <c r="A6865" t="str">
        <f>HYPERLINK("\\10.12.11.20\TFO.FAIT.Share\생산관리팀 백업\데이타만 줘\포장업무\포장 Box\케이블 Fiber 공급 요청 수량\2016년")</f>
        <v>\\10.12.11.20\TFO.FAIT.Share\생산관리팀 백업\데이타만 줘\포장업무\포장 Box\케이블 Fiber 공급 요청 수량\2016년</v>
      </c>
    </row>
    <row r="6866" spans="1:1" x14ac:dyDescent="0.4">
      <c r="A6866" t="str">
        <f>HYPERLINK("\\10.12.11.20\TFO.FAIT.Share\생산관리팀 백업\데이타만 줘\포장업무\포장 Box\케이블 Fiber 공급 요청 수량\공급수량 파악 및 공급(2015년)")</f>
        <v>\\10.12.11.20\TFO.FAIT.Share\생산관리팀 백업\데이타만 줘\포장업무\포장 Box\케이블 Fiber 공급 요청 수량\공급수량 파악 및 공급(2015년)</v>
      </c>
    </row>
    <row r="6867" spans="1:1" x14ac:dyDescent="0.4">
      <c r="A6867" t="str">
        <f>HYPERLINK("\\10.12.11.20\TFO.FAIT.Share\생산관리팀 백업\데이타만 줘\포장업무\포장 Box\포장 BOX\Bluecom(브라질)")</f>
        <v>\\10.12.11.20\TFO.FAIT.Share\생산관리팀 백업\데이타만 줘\포장업무\포장 Box\포장 BOX\Bluecom(브라질)</v>
      </c>
    </row>
    <row r="6868" spans="1:1" x14ac:dyDescent="0.4">
      <c r="A6868" t="str">
        <f>HYPERLINK("\\10.12.11.20\TFO.FAIT.Share\생산관리팀 백업\데이타만 줘\포장업무\품질보증팀 관리 폴더\18년 1월 칼라링 OEM")</f>
        <v>\\10.12.11.20\TFO.FAIT.Share\생산관리팀 백업\데이타만 줘\포장업무\품질보증팀 관리 폴더\18년 1월 칼라링 OEM</v>
      </c>
    </row>
    <row r="6869" spans="1:1" x14ac:dyDescent="0.4">
      <c r="A6869" t="str">
        <f>HYPERLINK("\\10.12.11.20\TFO.FAIT.Share\생산관리팀 백업\데이타만 줘\포장업무\품질보증팀 관리 폴더\18년 2월 칼라 OEM")</f>
        <v>\\10.12.11.20\TFO.FAIT.Share\생산관리팀 백업\데이타만 줘\포장업무\품질보증팀 관리 폴더\18년 2월 칼라 OEM</v>
      </c>
    </row>
    <row r="6870" spans="1:1" x14ac:dyDescent="0.4">
      <c r="A6870" t="str">
        <f>HYPERLINK("\\10.12.11.20\TFO.FAIT.Share\생산관리팀 백업\데이타만 줘\포장업무\품질보증팀 관리 폴더\18년 5월 칼라 OEM")</f>
        <v>\\10.12.11.20\TFO.FAIT.Share\생산관리팀 백업\데이타만 줘\포장업무\품질보증팀 관리 폴더\18년 5월 칼라 OEM</v>
      </c>
    </row>
    <row r="6871" spans="1:1" x14ac:dyDescent="0.4">
      <c r="A6871" t="str">
        <f>HYPERLINK("\\10.12.11.20\TFO.FAIT.Share\생산관리팀 백업\데이타만 줘\포장업무\품질보증팀 관리 폴더\2016 재고실사")</f>
        <v>\\10.12.11.20\TFO.FAIT.Share\생산관리팀 백업\데이타만 줘\포장업무\품질보증팀 관리 폴더\2016 재고실사</v>
      </c>
    </row>
    <row r="6872" spans="1:1" x14ac:dyDescent="0.4">
      <c r="A6872" t="str">
        <f>HYPERLINK("\\10.12.11.20\TFO.FAIT.Share\생산관리팀 백업\데이타만 줘\포장업무\품질보증팀 관리 폴더\201807 종티엔G652D")</f>
        <v>\\10.12.11.20\TFO.FAIT.Share\생산관리팀 백업\데이타만 줘\포장업무\품질보증팀 관리 폴더\201807 종티엔G652D</v>
      </c>
    </row>
    <row r="6873" spans="1:1" x14ac:dyDescent="0.4">
      <c r="A6873" t="str">
        <f>HYPERLINK("\\10.12.11.20\TFO.FAIT.Share\생산관리팀 백업\데이타만 줘\포장업무\품질보증팀 관리 폴더\20190208 고스트 (GOT)")</f>
        <v>\\10.12.11.20\TFO.FAIT.Share\생산관리팀 백업\데이타만 줘\포장업무\품질보증팀 관리 폴더\20190208 고스트 (GOT)</v>
      </c>
    </row>
    <row r="6874" spans="1:1" x14ac:dyDescent="0.4">
      <c r="A6874" t="str">
        <f>HYPERLINK("\\10.12.11.20\TFO.FAIT.Share\생산관리팀 백업\데이타만 줘\포장업무\품질보증팀 관리 폴더\8000 script")</f>
        <v>\\10.12.11.20\TFO.FAIT.Share\생산관리팀 백업\데이타만 줘\포장업무\품질보증팀 관리 폴더\8000 script</v>
      </c>
    </row>
    <row r="6875" spans="1:1" x14ac:dyDescent="0.4">
      <c r="A6875" t="str">
        <f>HYPERLINK("\\10.12.11.20\TFO.FAIT.Share\생산관리팀 백업\데이타만 줘\포장업무\품질보증팀 관리 폴더\DATA 전송PC 프로그램")</f>
        <v>\\10.12.11.20\TFO.FAIT.Share\생산관리팀 백업\데이타만 줘\포장업무\품질보증팀 관리 폴더\DATA 전송PC 프로그램</v>
      </c>
    </row>
    <row r="6876" spans="1:1" x14ac:dyDescent="0.4">
      <c r="A6876" t="str">
        <f>HYPERLINK("\\10.12.11.20\TFO.FAIT.Share\생산관리팀 백업\데이타만 줘\포장업무\품질보증팀 관리 폴더\FTB500")</f>
        <v>\\10.12.11.20\TFO.FAIT.Share\생산관리팀 백업\데이타만 줘\포장업무\품질보증팀 관리 폴더\FTB500</v>
      </c>
    </row>
    <row r="6877" spans="1:1" x14ac:dyDescent="0.4">
      <c r="A6877" t="str">
        <f>HYPERLINK("\\10.12.11.20\TFO.FAIT.Share\생산관리팀 백업\데이타만 줘\포장업무\품질보증팀 관리 폴더\FTB5002")</f>
        <v>\\10.12.11.20\TFO.FAIT.Share\생산관리팀 백업\데이타만 줘\포장업무\품질보증팀 관리 폴더\FTB5002</v>
      </c>
    </row>
    <row r="6878" spans="1:1" x14ac:dyDescent="0.4">
      <c r="A6878" t="str">
        <f>HYPERLINK("\\10.12.11.20\TFO.FAIT.Share\생산관리팀 백업\데이타만 줘\포장업무\품질보증팀 관리 폴더\FTB500_20100524 [OTDR100 데이터전송프로그램]")</f>
        <v>\\10.12.11.20\TFO.FAIT.Share\생산관리팀 백업\데이타만 줘\포장업무\품질보증팀 관리 폴더\FTB500_20100524 [OTDR100 데이터전송프로그램]</v>
      </c>
    </row>
    <row r="6879" spans="1:1" x14ac:dyDescent="0.4">
      <c r="A6879" t="str">
        <f>HYPERLINK("\\10.12.11.20\TFO.FAIT.Share\생산관리팀 백업\데이타만 줘\포장업무\품질보증팀 관리 폴더\MMF 출하")</f>
        <v>\\10.12.11.20\TFO.FAIT.Share\생산관리팀 백업\데이타만 줘\포장업무\품질보증팀 관리 폴더\MMF 출하</v>
      </c>
    </row>
    <row r="6880" spans="1:1" x14ac:dyDescent="0.4">
      <c r="A6880" t="str">
        <f>HYPERLINK("\\10.12.11.20\TFO.FAIT.Share\생산관리팀 백업\데이타만 줘\포장업무\품질보증팀 관리 폴더\NZ MFD")</f>
        <v>\\10.12.11.20\TFO.FAIT.Share\생산관리팀 백업\데이타만 줘\포장업무\품질보증팀 관리 폴더\NZ MFD</v>
      </c>
    </row>
    <row r="6881" spans="1:1" x14ac:dyDescent="0.4">
      <c r="A6881" t="str">
        <f>HYPERLINK("\\10.12.11.20\TFO.FAIT.Share\생산관리팀 백업\데이타만 줘\포장업무\품질보증팀 관리 폴더\QManager[1.0.3] 박스ZONE 보빈ZONE 일괄처리 및 재매칭기능 변경 완료")</f>
        <v>\\10.12.11.20\TFO.FAIT.Share\생산관리팀 백업\데이타만 줘\포장업무\품질보증팀 관리 폴더\QManager[1.0.3] 박스ZONE 보빈ZONE 일괄처리 및 재매칭기능 변경 완료</v>
      </c>
    </row>
    <row r="6882" spans="1:1" x14ac:dyDescent="0.4">
      <c r="A6882" t="str">
        <f>HYPERLINK("\\10.12.11.20\TFO.FAIT.Share\생산관리팀 백업\데이타만 줘\포장업무\품질보증팀 관리 폴더\RW 색상오류 건")</f>
        <v>\\10.12.11.20\TFO.FAIT.Share\생산관리팀 백업\데이타만 줘\포장업무\품질보증팀 관리 폴더\RW 색상오류 건</v>
      </c>
    </row>
    <row r="6883" spans="1:1" x14ac:dyDescent="0.4">
      <c r="A6883" t="str">
        <f>HYPERLINK("\\10.12.11.20\TFO.FAIT.Share\생산관리팀 백업\데이타만 줘\포장업무\품질보증팀 관리 폴더\Security Update for Windows XP SP3 (KB4012598)")</f>
        <v>\\10.12.11.20\TFO.FAIT.Share\생산관리팀 백업\데이타만 줘\포장업무\품질보증팀 관리 폴더\Security Update for Windows XP SP3 (KB4012598)</v>
      </c>
    </row>
    <row r="6884" spans="1:1" x14ac:dyDescent="0.4">
      <c r="A6884" t="str">
        <f>HYPERLINK("\\10.12.11.20\TFO.FAIT.Share\생산관리팀 백업\데이타만 줘\포장업무\품질보증팀 관리 폴더\WMS창고자동화")</f>
        <v>\\10.12.11.20\TFO.FAIT.Share\생산관리팀 백업\데이타만 줘\포장업무\품질보증팀 관리 폴더\WMS창고자동화</v>
      </c>
    </row>
    <row r="6885" spans="1:1" x14ac:dyDescent="0.4">
      <c r="A6885" t="str">
        <f>HYPERLINK("\\10.12.11.20\TFO.FAIT.Share\생산관리팀 백업\데이타만 줘\포장업무\품질보증팀 관리 폴더\난징1550nm 손실 불량")</f>
        <v>\\10.12.11.20\TFO.FAIT.Share\생산관리팀 백업\데이타만 줘\포장업무\품질보증팀 관리 폴더\난징1550nm 손실 불량</v>
      </c>
    </row>
    <row r="6886" spans="1:1" x14ac:dyDescent="0.4">
      <c r="A6886" t="str">
        <f>HYPERLINK("\\10.12.11.20\TFO.FAIT.Share\생산관리팀 백업\데이타만 줘\포장업무\품질보증팀 관리 폴더\사용하지 않는")</f>
        <v>\\10.12.11.20\TFO.FAIT.Share\생산관리팀 백업\데이타만 줘\포장업무\품질보증팀 관리 폴더\사용하지 않는</v>
      </c>
    </row>
    <row r="6887" spans="1:1" x14ac:dyDescent="0.4">
      <c r="A6887" t="str">
        <f>HYPERLINK("\\10.12.11.20\TFO.FAIT.Share\생산관리팀 백업\데이타만 줘\포장업무\품질보증팀 관리 폴더\예산 광섬유 재고")</f>
        <v>\\10.12.11.20\TFO.FAIT.Share\생산관리팀 백업\데이타만 줘\포장업무\품질보증팀 관리 폴더\예산 광섬유 재고</v>
      </c>
    </row>
    <row r="6888" spans="1:1" x14ac:dyDescent="0.4">
      <c r="A6888" t="str">
        <f>HYPERLINK("\\10.12.11.20\TFO.FAIT.Share\생산관리팀 백업\데이타만 줘\포장업무\품질보증팀 관리 폴더\재고현황")</f>
        <v>\\10.12.11.20\TFO.FAIT.Share\생산관리팀 백업\데이타만 줘\포장업무\품질보증팀 관리 폴더\재고현황</v>
      </c>
    </row>
    <row r="6889" spans="1:1" x14ac:dyDescent="0.4">
      <c r="A6889" t="str">
        <f>HYPERLINK("\\10.12.11.20\TFO.FAIT.Share\생산관리팀 백업\데이타만 줘\포장업무\품질보증팀 관리 폴더\창고관리 문서자료")</f>
        <v>\\10.12.11.20\TFO.FAIT.Share\생산관리팀 백업\데이타만 줘\포장업무\품질보증팀 관리 폴더\창고관리 문서자료</v>
      </c>
    </row>
    <row r="6890" spans="1:1" x14ac:dyDescent="0.4">
      <c r="A6890" t="str">
        <f>HYPERLINK("\\10.12.11.20\TFO.FAIT.Share\생산관리팀 백업\데이타만 줘\포장업무\품질보증팀 관리 폴더\포장 Box")</f>
        <v>\\10.12.11.20\TFO.FAIT.Share\생산관리팀 백업\데이타만 줘\포장업무\품질보증팀 관리 폴더\포장 Box</v>
      </c>
    </row>
    <row r="6891" spans="1:1" x14ac:dyDescent="0.4">
      <c r="A6891" t="str">
        <f>HYPERLINK("\\10.12.11.20\TFO.FAIT.Share\생산관리팀 백업\데이타만 줘\포장업무\품질보증팀 관리 폴더\포장 및 출하관련(창고 정리)")</f>
        <v>\\10.12.11.20\TFO.FAIT.Share\생산관리팀 백업\데이타만 줘\포장업무\품질보증팀 관리 폴더\포장 및 출하관련(창고 정리)</v>
      </c>
    </row>
    <row r="6892" spans="1:1" x14ac:dyDescent="0.4">
      <c r="A6892" t="str">
        <f>HYPERLINK("\\10.12.11.20\TFO.FAIT.Share\생산관리팀 백업\데이타만 줘\포장업무\품질보증팀 관리 폴더\화백전선 칼라링oem")</f>
        <v>\\10.12.11.20\TFO.FAIT.Share\생산관리팀 백업\데이타만 줘\포장업무\품질보증팀 관리 폴더\화백전선 칼라링oem</v>
      </c>
    </row>
    <row r="6893" spans="1:1" x14ac:dyDescent="0.4">
      <c r="A6893" t="str">
        <f>HYPERLINK("\\10.12.11.20\TFO.FAIT.Share\생산관리팀 백업\데이타만 줘\포장업무\품질보증팀 관리 폴더\2016 재고실사\12 월 성적서")</f>
        <v>\\10.12.11.20\TFO.FAIT.Share\생산관리팀 백업\데이타만 줘\포장업무\품질보증팀 관리 폴더\2016 재고실사\12 월 성적서</v>
      </c>
    </row>
    <row r="6894" spans="1:1" x14ac:dyDescent="0.4">
      <c r="A6894" t="str">
        <f>HYPERLINK("\\10.12.11.20\TFO.FAIT.Share\생산관리팀 백업\데이타만 줘\포장업무\품질보증팀 관리 폴더\2016 재고실사\수입FIBER")</f>
        <v>\\10.12.11.20\TFO.FAIT.Share\생산관리팀 백업\데이타만 줘\포장업무\품질보증팀 관리 폴더\2016 재고실사\수입FIBER</v>
      </c>
    </row>
    <row r="6895" spans="1:1" x14ac:dyDescent="0.4">
      <c r="A6895" t="str">
        <f>HYPERLINK("\\10.12.11.20\TFO.FAIT.Share\생산관리팀 백업\데이타만 줘\포장업무\품질보증팀 관리 폴더\2016 재고실사\재물조사 16일")</f>
        <v>\\10.12.11.20\TFO.FAIT.Share\생산관리팀 백업\데이타만 줘\포장업무\품질보증팀 관리 폴더\2016 재고실사\재물조사 16일</v>
      </c>
    </row>
    <row r="6896" spans="1:1" x14ac:dyDescent="0.4">
      <c r="A6896" t="str">
        <f>HYPERLINK("\\10.12.11.20\TFO.FAIT.Share\생산관리팀 백업\데이타만 줘\포장업무\품질보증팀 관리 폴더\2016 재고실사\재물조사 17일")</f>
        <v>\\10.12.11.20\TFO.FAIT.Share\생산관리팀 백업\데이타만 줘\포장업무\품질보증팀 관리 폴더\2016 재고실사\재물조사 17일</v>
      </c>
    </row>
    <row r="6897" spans="1:1" x14ac:dyDescent="0.4">
      <c r="A6897" t="str">
        <f>HYPERLINK("\\10.12.11.20\TFO.FAIT.Share\생산관리팀 백업\데이타만 줘\포장업무\품질보증팀 관리 폴더\2016 재고실사\수입FIBER\2016-11-28 YOFC G657B3 (혜성에서 입고)")</f>
        <v>\\10.12.11.20\TFO.FAIT.Share\생산관리팀 백업\데이타만 줘\포장업무\품질보증팀 관리 폴더\2016 재고실사\수입FIBER\2016-11-28 YOFC G657B3 (혜성에서 입고)</v>
      </c>
    </row>
    <row r="6898" spans="1:1" x14ac:dyDescent="0.4">
      <c r="A6898" t="str">
        <f>HYPERLINK("\\10.12.11.20\TFO.FAIT.Share\생산관리팀 백업\데이타만 줘\포장업무\품질보증팀 관리 폴더\2016 재고실사\수입FIBER\2016-12-06 OFS G652D 657B3")</f>
        <v>\\10.12.11.20\TFO.FAIT.Share\생산관리팀 백업\데이타만 줘\포장업무\품질보증팀 관리 폴더\2016 재고실사\수입FIBER\2016-12-06 OFS G652D 657B3</v>
      </c>
    </row>
    <row r="6899" spans="1:1" x14ac:dyDescent="0.4">
      <c r="A6899" t="str">
        <f>HYPERLINK("\\10.12.11.20\TFO.FAIT.Share\생산관리팀 백업\데이타만 줘\포장업무\품질보증팀 관리 폴더\8000 script\8000 Scripts from PK")</f>
        <v>\\10.12.11.20\TFO.FAIT.Share\생산관리팀 백업\데이타만 줘\포장업무\품질보증팀 관리 폴더\8000 script\8000 Scripts from PK</v>
      </c>
    </row>
    <row r="6900" spans="1:1" x14ac:dyDescent="0.4">
      <c r="A6900" t="str">
        <f>HYPERLINK("\\10.12.11.20\TFO.FAIT.Share\생산관리팀 백업\데이타만 줘\포장업무\품질보증팀 관리 폴더\8000 script\PK2300 전송 Script")</f>
        <v>\\10.12.11.20\TFO.FAIT.Share\생산관리팀 백업\데이타만 줘\포장업무\품질보증팀 관리 폴더\8000 script\PK2300 전송 Script</v>
      </c>
    </row>
    <row r="6901" spans="1:1" x14ac:dyDescent="0.4">
      <c r="A6901" t="str">
        <f>HYPERLINK("\\10.12.11.20\TFO.FAIT.Share\생산관리팀 백업\데이타만 줘\포장업무\품질보증팀 관리 폴더\8000 script\단독 PK8700")</f>
        <v>\\10.12.11.20\TFO.FAIT.Share\생산관리팀 백업\데이타만 줘\포장업무\품질보증팀 관리 폴더\8000 script\단독 PK8700</v>
      </c>
    </row>
    <row r="6902" spans="1:1" x14ac:dyDescent="0.4">
      <c r="A6902" t="str">
        <f>HYPERLINK("\\10.12.11.20\TFO.FAIT.Share\생산관리팀 백업\데이타만 줘\포장업무\품질보증팀 관리 폴더\DATA 전송PC 프로그램\MultiPortPK")</f>
        <v>\\10.12.11.20\TFO.FAIT.Share\생산관리팀 백업\데이타만 줘\포장업무\품질보증팀 관리 폴더\DATA 전송PC 프로그램\MultiPortPK</v>
      </c>
    </row>
    <row r="6903" spans="1:1" x14ac:dyDescent="0.4">
      <c r="A6903" t="str">
        <f>HYPERLINK("\\10.12.11.20\TFO.FAIT.Share\생산관리팀 백업\데이타만 줘\포장업무\품질보증팀 관리 폴더\DATA 전송PC 프로그램\프로시져_끌고오기(검사측정값전송프로그램 4분할)")</f>
        <v>\\10.12.11.20\TFO.FAIT.Share\생산관리팀 백업\데이타만 줘\포장업무\품질보증팀 관리 폴더\DATA 전송PC 프로그램\프로시져_끌고오기(검사측정값전송프로그램 4분할)</v>
      </c>
    </row>
    <row r="6904" spans="1:1" x14ac:dyDescent="0.4">
      <c r="A6904" t="str">
        <f>HYPERLINK("\\10.12.11.20\TFO.FAIT.Share\생산관리팀 백업\데이타만 줘\포장업무\품질보증팀 관리 폴더\DATA 전송PC 프로그램\MultiPortPK\Package")</f>
        <v>\\10.12.11.20\TFO.FAIT.Share\생산관리팀 백업\데이타만 줘\포장업무\품질보증팀 관리 폴더\DATA 전송PC 프로그램\MultiPortPK\Package</v>
      </c>
    </row>
    <row r="6905" spans="1:1" x14ac:dyDescent="0.4">
      <c r="A6905" t="str">
        <f>HYPERLINK("\\10.12.11.20\TFO.FAIT.Share\생산관리팀 백업\데이타만 줘\포장업무\품질보증팀 관리 폴더\DATA 전송PC 프로그램\MultiPortPK\Package\Support")</f>
        <v>\\10.12.11.20\TFO.FAIT.Share\생산관리팀 백업\데이타만 줘\포장업무\품질보증팀 관리 폴더\DATA 전송PC 프로그램\MultiPortPK\Package\Support</v>
      </c>
    </row>
    <row r="6906" spans="1:1" x14ac:dyDescent="0.4">
      <c r="A6906" t="str">
        <f>HYPERLINK("\\10.12.11.20\TFO.FAIT.Share\생산관리팀 백업\데이타만 줘\포장업무\품질보증팀 관리 폴더\FTB500_20100524 [OTDR100 데이터전송프로그램]\Form")</f>
        <v>\\10.12.11.20\TFO.FAIT.Share\생산관리팀 백업\데이타만 줘\포장업무\품질보증팀 관리 폴더\FTB500_20100524 [OTDR100 데이터전송프로그램]\Form</v>
      </c>
    </row>
    <row r="6907" spans="1:1" x14ac:dyDescent="0.4">
      <c r="A6907" t="str">
        <f>HYPERLINK("\\10.12.11.20\TFO.FAIT.Share\생산관리팀 백업\데이타만 줘\포장업무\품질보증팀 관리 폴더\FTB500_20100524 [OTDR100 데이터전송프로그램]\Module")</f>
        <v>\\10.12.11.20\TFO.FAIT.Share\생산관리팀 백업\데이타만 줘\포장업무\품질보증팀 관리 폴더\FTB500_20100524 [OTDR100 데이터전송프로그램]\Module</v>
      </c>
    </row>
    <row r="6908" spans="1:1" x14ac:dyDescent="0.4">
      <c r="A6908" t="str">
        <f>HYPERLINK("\\10.12.11.20\TFO.FAIT.Share\생산관리팀 백업\데이타만 줘\포장업무\품질보증팀 관리 폴더\FTB500_20100524 [OTDR100 데이터전송프로그램]\Package_배포판")</f>
        <v>\\10.12.11.20\TFO.FAIT.Share\생산관리팀 백업\데이타만 줘\포장업무\품질보증팀 관리 폴더\FTB500_20100524 [OTDR100 데이터전송프로그램]\Package_배포판</v>
      </c>
    </row>
    <row r="6909" spans="1:1" x14ac:dyDescent="0.4">
      <c r="A6909" t="str">
        <f>HYPERLINK("\\10.12.11.20\TFO.FAIT.Share\생산관리팀 백업\데이타만 줘\포장업무\품질보증팀 관리 폴더\FTB500_20100524 [OTDR100 데이터전송프로그램]\Package_배포판\Support")</f>
        <v>\\10.12.11.20\TFO.FAIT.Share\생산관리팀 백업\데이타만 줘\포장업무\품질보증팀 관리 폴더\FTB500_20100524 [OTDR100 데이터전송프로그램]\Package_배포판\Support</v>
      </c>
    </row>
    <row r="6910" spans="1:1" x14ac:dyDescent="0.4">
      <c r="A6910" t="str">
        <f>HYPERLINK("\\10.12.11.20\TFO.FAIT.Share\생산관리팀 백업\데이타만 줘\포장업무\품질보증팀 관리 폴더\MMF 출하\2016년")</f>
        <v>\\10.12.11.20\TFO.FAIT.Share\생산관리팀 백업\데이타만 줘\포장업무\품질보증팀 관리 폴더\MMF 출하\2016년</v>
      </c>
    </row>
    <row r="6911" spans="1:1" x14ac:dyDescent="0.4">
      <c r="A6911" t="str">
        <f>HYPERLINK("\\10.12.11.20\TFO.FAIT.Share\생산관리팀 백업\데이타만 줘\포장업무\품질보증팀 관리 폴더\MMF 출하\2017년")</f>
        <v>\\10.12.11.20\TFO.FAIT.Share\생산관리팀 백업\데이타만 줘\포장업무\품질보증팀 관리 폴더\MMF 출하\2017년</v>
      </c>
    </row>
    <row r="6912" spans="1:1" x14ac:dyDescent="0.4">
      <c r="A6912" t="str">
        <f>HYPERLINK("\\10.12.11.20\TFO.FAIT.Share\생산관리팀 백업\데이타만 줘\포장업무\품질보증팀 관리 폴더\MMF 출하\2018년")</f>
        <v>\\10.12.11.20\TFO.FAIT.Share\생산관리팀 백업\데이타만 줘\포장업무\품질보증팀 관리 폴더\MMF 출하\2018년</v>
      </c>
    </row>
    <row r="6913" spans="1:1" x14ac:dyDescent="0.4">
      <c r="A6913" t="str">
        <f>HYPERLINK("\\10.12.11.20\TFO.FAIT.Share\생산관리팀 백업\데이타만 줘\포장업무\품질보증팀 관리 폴더\MMF 출하\2019년")</f>
        <v>\\10.12.11.20\TFO.FAIT.Share\생산관리팀 백업\데이타만 줘\포장업무\품질보증팀 관리 폴더\MMF 출하\2019년</v>
      </c>
    </row>
    <row r="6914" spans="1:1" x14ac:dyDescent="0.4">
      <c r="A6914" t="str">
        <f>HYPERLINK("\\10.12.11.20\TFO.FAIT.Share\생산관리팀 백업\데이타만 줘\포장업무\품질보증팀 관리 폴더\MMF 출하\2020년")</f>
        <v>\\10.12.11.20\TFO.FAIT.Share\생산관리팀 백업\데이타만 줘\포장업무\품질보증팀 관리 폴더\MMF 출하\2020년</v>
      </c>
    </row>
    <row r="6915" spans="1:1" x14ac:dyDescent="0.4">
      <c r="A6915" t="str">
        <f>HYPERLINK("\\10.12.11.20\TFO.FAIT.Share\생산관리팀 백업\데이타만 줘\포장업무\품질보증팀 관리 폴더\MMF 출하\2016년\10월")</f>
        <v>\\10.12.11.20\TFO.FAIT.Share\생산관리팀 백업\데이타만 줘\포장업무\품질보증팀 관리 폴더\MMF 출하\2016년\10월</v>
      </c>
    </row>
    <row r="6916" spans="1:1" x14ac:dyDescent="0.4">
      <c r="A6916" t="str">
        <f>HYPERLINK("\\10.12.11.20\TFO.FAIT.Share\생산관리팀 백업\데이타만 줘\포장업무\품질보증팀 관리 폴더\MMF 출하\2016년\11월")</f>
        <v>\\10.12.11.20\TFO.FAIT.Share\생산관리팀 백업\데이타만 줘\포장업무\품질보증팀 관리 폴더\MMF 출하\2016년\11월</v>
      </c>
    </row>
    <row r="6917" spans="1:1" x14ac:dyDescent="0.4">
      <c r="A6917" t="str">
        <f>HYPERLINK("\\10.12.11.20\TFO.FAIT.Share\생산관리팀 백업\데이타만 줘\포장업무\품질보증팀 관리 폴더\MMF 출하\2016년\12월")</f>
        <v>\\10.12.11.20\TFO.FAIT.Share\생산관리팀 백업\데이타만 줘\포장업무\품질보증팀 관리 폴더\MMF 출하\2016년\12월</v>
      </c>
    </row>
    <row r="6918" spans="1:1" x14ac:dyDescent="0.4">
      <c r="A6918" t="str">
        <f>HYPERLINK("\\10.12.11.20\TFO.FAIT.Share\생산관리팀 백업\데이타만 줘\포장업무\품질보증팀 관리 폴더\MMF 출하\2016년\1월")</f>
        <v>\\10.12.11.20\TFO.FAIT.Share\생산관리팀 백업\데이타만 줘\포장업무\품질보증팀 관리 폴더\MMF 출하\2016년\1월</v>
      </c>
    </row>
    <row r="6919" spans="1:1" x14ac:dyDescent="0.4">
      <c r="A6919" t="str">
        <f>HYPERLINK("\\10.12.11.20\TFO.FAIT.Share\생산관리팀 백업\데이타만 줘\포장업무\품질보증팀 관리 폴더\MMF 출하\2016년\2월")</f>
        <v>\\10.12.11.20\TFO.FAIT.Share\생산관리팀 백업\데이타만 줘\포장업무\품질보증팀 관리 폴더\MMF 출하\2016년\2월</v>
      </c>
    </row>
    <row r="6920" spans="1:1" x14ac:dyDescent="0.4">
      <c r="A6920" t="str">
        <f>HYPERLINK("\\10.12.11.20\TFO.FAIT.Share\생산관리팀 백업\데이타만 줘\포장업무\품질보증팀 관리 폴더\MMF 출하\2016년\3월")</f>
        <v>\\10.12.11.20\TFO.FAIT.Share\생산관리팀 백업\데이타만 줘\포장업무\품질보증팀 관리 폴더\MMF 출하\2016년\3월</v>
      </c>
    </row>
    <row r="6921" spans="1:1" x14ac:dyDescent="0.4">
      <c r="A6921" t="str">
        <f>HYPERLINK("\\10.12.11.20\TFO.FAIT.Share\생산관리팀 백업\데이타만 줘\포장업무\품질보증팀 관리 폴더\MMF 출하\2016년\4월")</f>
        <v>\\10.12.11.20\TFO.FAIT.Share\생산관리팀 백업\데이타만 줘\포장업무\품질보증팀 관리 폴더\MMF 출하\2016년\4월</v>
      </c>
    </row>
    <row r="6922" spans="1:1" x14ac:dyDescent="0.4">
      <c r="A6922" t="str">
        <f>HYPERLINK("\\10.12.11.20\TFO.FAIT.Share\생산관리팀 백업\데이타만 줘\포장업무\품질보증팀 관리 폴더\MMF 출하\2016년\5월")</f>
        <v>\\10.12.11.20\TFO.FAIT.Share\생산관리팀 백업\데이타만 줘\포장업무\품질보증팀 관리 폴더\MMF 출하\2016년\5월</v>
      </c>
    </row>
    <row r="6923" spans="1:1" x14ac:dyDescent="0.4">
      <c r="A6923" t="str">
        <f>HYPERLINK("\\10.12.11.20\TFO.FAIT.Share\생산관리팀 백업\데이타만 줘\포장업무\품질보증팀 관리 폴더\MMF 출하\2016년\6월")</f>
        <v>\\10.12.11.20\TFO.FAIT.Share\생산관리팀 백업\데이타만 줘\포장업무\품질보증팀 관리 폴더\MMF 출하\2016년\6월</v>
      </c>
    </row>
    <row r="6924" spans="1:1" x14ac:dyDescent="0.4">
      <c r="A6924" t="str">
        <f>HYPERLINK("\\10.12.11.20\TFO.FAIT.Share\생산관리팀 백업\데이타만 줘\포장업무\품질보증팀 관리 폴더\MMF 출하\2016년\7월")</f>
        <v>\\10.12.11.20\TFO.FAIT.Share\생산관리팀 백업\데이타만 줘\포장업무\품질보증팀 관리 폴더\MMF 출하\2016년\7월</v>
      </c>
    </row>
    <row r="6925" spans="1:1" x14ac:dyDescent="0.4">
      <c r="A6925" t="str">
        <f>HYPERLINK("\\10.12.11.20\TFO.FAIT.Share\생산관리팀 백업\데이타만 줘\포장업무\품질보증팀 관리 폴더\MMF 출하\2016년\9월")</f>
        <v>\\10.12.11.20\TFO.FAIT.Share\생산관리팀 백업\데이타만 줘\포장업무\품질보증팀 관리 폴더\MMF 출하\2016년\9월</v>
      </c>
    </row>
    <row r="6926" spans="1:1" x14ac:dyDescent="0.4">
      <c r="A6926" t="str">
        <f>HYPERLINK("\\10.12.11.20\TFO.FAIT.Share\생산관리팀 백업\데이타만 줘\포장업무\품질보증팀 관리 폴더\MMF 출하\2017년\10월")</f>
        <v>\\10.12.11.20\TFO.FAIT.Share\생산관리팀 백업\데이타만 줘\포장업무\품질보증팀 관리 폴더\MMF 출하\2017년\10월</v>
      </c>
    </row>
    <row r="6927" spans="1:1" x14ac:dyDescent="0.4">
      <c r="A6927" t="str">
        <f>HYPERLINK("\\10.12.11.20\TFO.FAIT.Share\생산관리팀 백업\데이타만 줘\포장업무\품질보증팀 관리 폴더\MMF 출하\2017년\11월")</f>
        <v>\\10.12.11.20\TFO.FAIT.Share\생산관리팀 백업\데이타만 줘\포장업무\품질보증팀 관리 폴더\MMF 출하\2017년\11월</v>
      </c>
    </row>
    <row r="6928" spans="1:1" x14ac:dyDescent="0.4">
      <c r="A6928" t="str">
        <f>HYPERLINK("\\10.12.11.20\TFO.FAIT.Share\생산관리팀 백업\데이타만 줘\포장업무\품질보증팀 관리 폴더\MMF 출하\2017년\12월")</f>
        <v>\\10.12.11.20\TFO.FAIT.Share\생산관리팀 백업\데이타만 줘\포장업무\품질보증팀 관리 폴더\MMF 출하\2017년\12월</v>
      </c>
    </row>
    <row r="6929" spans="1:1" x14ac:dyDescent="0.4">
      <c r="A6929" t="str">
        <f>HYPERLINK("\\10.12.11.20\TFO.FAIT.Share\생산관리팀 백업\데이타만 줘\포장업무\품질보증팀 관리 폴더\MMF 출하\2017년\1월")</f>
        <v>\\10.12.11.20\TFO.FAIT.Share\생산관리팀 백업\데이타만 줘\포장업무\품질보증팀 관리 폴더\MMF 출하\2017년\1월</v>
      </c>
    </row>
    <row r="6930" spans="1:1" x14ac:dyDescent="0.4">
      <c r="A6930" t="str">
        <f>HYPERLINK("\\10.12.11.20\TFO.FAIT.Share\생산관리팀 백업\데이타만 줘\포장업무\품질보증팀 관리 폴더\MMF 출하\2017년\2월")</f>
        <v>\\10.12.11.20\TFO.FAIT.Share\생산관리팀 백업\데이타만 줘\포장업무\품질보증팀 관리 폴더\MMF 출하\2017년\2월</v>
      </c>
    </row>
    <row r="6931" spans="1:1" x14ac:dyDescent="0.4">
      <c r="A6931" t="str">
        <f>HYPERLINK("\\10.12.11.20\TFO.FAIT.Share\생산관리팀 백업\데이타만 줘\포장업무\품질보증팀 관리 폴더\MMF 출하\2017년\3월")</f>
        <v>\\10.12.11.20\TFO.FAIT.Share\생산관리팀 백업\데이타만 줘\포장업무\품질보증팀 관리 폴더\MMF 출하\2017년\3월</v>
      </c>
    </row>
    <row r="6932" spans="1:1" x14ac:dyDescent="0.4">
      <c r="A6932" t="str">
        <f>HYPERLINK("\\10.12.11.20\TFO.FAIT.Share\생산관리팀 백업\데이타만 줘\포장업무\품질보증팀 관리 폴더\MMF 출하\2017년\4월")</f>
        <v>\\10.12.11.20\TFO.FAIT.Share\생산관리팀 백업\데이타만 줘\포장업무\품질보증팀 관리 폴더\MMF 출하\2017년\4월</v>
      </c>
    </row>
    <row r="6933" spans="1:1" x14ac:dyDescent="0.4">
      <c r="A6933" t="str">
        <f>HYPERLINK("\\10.12.11.20\TFO.FAIT.Share\생산관리팀 백업\데이타만 줘\포장업무\품질보증팀 관리 폴더\MMF 출하\2017년\5월")</f>
        <v>\\10.12.11.20\TFO.FAIT.Share\생산관리팀 백업\데이타만 줘\포장업무\품질보증팀 관리 폴더\MMF 출하\2017년\5월</v>
      </c>
    </row>
    <row r="6934" spans="1:1" x14ac:dyDescent="0.4">
      <c r="A6934" t="str">
        <f>HYPERLINK("\\10.12.11.20\TFO.FAIT.Share\생산관리팀 백업\데이타만 줘\포장업무\품질보증팀 관리 폴더\MMF 출하\2017년\6월")</f>
        <v>\\10.12.11.20\TFO.FAIT.Share\생산관리팀 백업\데이타만 줘\포장업무\품질보증팀 관리 폴더\MMF 출하\2017년\6월</v>
      </c>
    </row>
    <row r="6935" spans="1:1" x14ac:dyDescent="0.4">
      <c r="A6935" t="str">
        <f>HYPERLINK("\\10.12.11.20\TFO.FAIT.Share\생산관리팀 백업\데이타만 줘\포장업무\품질보증팀 관리 폴더\MMF 출하\2017년\7월")</f>
        <v>\\10.12.11.20\TFO.FAIT.Share\생산관리팀 백업\데이타만 줘\포장업무\품질보증팀 관리 폴더\MMF 출하\2017년\7월</v>
      </c>
    </row>
    <row r="6936" spans="1:1" x14ac:dyDescent="0.4">
      <c r="A6936" t="str">
        <f>HYPERLINK("\\10.12.11.20\TFO.FAIT.Share\생산관리팀 백업\데이타만 줘\포장업무\품질보증팀 관리 폴더\MMF 출하\2017년\8월")</f>
        <v>\\10.12.11.20\TFO.FAIT.Share\생산관리팀 백업\데이타만 줘\포장업무\품질보증팀 관리 폴더\MMF 출하\2017년\8월</v>
      </c>
    </row>
    <row r="6937" spans="1:1" x14ac:dyDescent="0.4">
      <c r="A6937" t="str">
        <f>HYPERLINK("\\10.12.11.20\TFO.FAIT.Share\생산관리팀 백업\데이타만 줘\포장업무\품질보증팀 관리 폴더\MMF 출하\2017년\9월")</f>
        <v>\\10.12.11.20\TFO.FAIT.Share\생산관리팀 백업\데이타만 줘\포장업무\품질보증팀 관리 폴더\MMF 출하\2017년\9월</v>
      </c>
    </row>
    <row r="6938" spans="1:1" x14ac:dyDescent="0.4">
      <c r="A6938" t="str">
        <f>HYPERLINK("\\10.12.11.20\TFO.FAIT.Share\생산관리팀 백업\데이타만 줘\포장업무\품질보증팀 관리 폴더\MMF 출하\2018년\10월")</f>
        <v>\\10.12.11.20\TFO.FAIT.Share\생산관리팀 백업\데이타만 줘\포장업무\품질보증팀 관리 폴더\MMF 출하\2018년\10월</v>
      </c>
    </row>
    <row r="6939" spans="1:1" x14ac:dyDescent="0.4">
      <c r="A6939" t="str">
        <f>HYPERLINK("\\10.12.11.20\TFO.FAIT.Share\생산관리팀 백업\데이타만 줘\포장업무\품질보증팀 관리 폴더\MMF 출하\2018년\11월")</f>
        <v>\\10.12.11.20\TFO.FAIT.Share\생산관리팀 백업\데이타만 줘\포장업무\품질보증팀 관리 폴더\MMF 출하\2018년\11월</v>
      </c>
    </row>
    <row r="6940" spans="1:1" x14ac:dyDescent="0.4">
      <c r="A6940" t="str">
        <f>HYPERLINK("\\10.12.11.20\TFO.FAIT.Share\생산관리팀 백업\데이타만 줘\포장업무\품질보증팀 관리 폴더\MMF 출하\2018년\12월")</f>
        <v>\\10.12.11.20\TFO.FAIT.Share\생산관리팀 백업\데이타만 줘\포장업무\품질보증팀 관리 폴더\MMF 출하\2018년\12월</v>
      </c>
    </row>
    <row r="6941" spans="1:1" x14ac:dyDescent="0.4">
      <c r="A6941" t="str">
        <f>HYPERLINK("\\10.12.11.20\TFO.FAIT.Share\생산관리팀 백업\데이타만 줘\포장업무\품질보증팀 관리 폴더\MMF 출하\2018년\1월")</f>
        <v>\\10.12.11.20\TFO.FAIT.Share\생산관리팀 백업\데이타만 줘\포장업무\품질보증팀 관리 폴더\MMF 출하\2018년\1월</v>
      </c>
    </row>
    <row r="6942" spans="1:1" x14ac:dyDescent="0.4">
      <c r="A6942" t="str">
        <f>HYPERLINK("\\10.12.11.20\TFO.FAIT.Share\생산관리팀 백업\데이타만 줘\포장업무\품질보증팀 관리 폴더\MMF 출하\2018년\2월")</f>
        <v>\\10.12.11.20\TFO.FAIT.Share\생산관리팀 백업\데이타만 줘\포장업무\품질보증팀 관리 폴더\MMF 출하\2018년\2월</v>
      </c>
    </row>
    <row r="6943" spans="1:1" x14ac:dyDescent="0.4">
      <c r="A6943" t="str">
        <f>HYPERLINK("\\10.12.11.20\TFO.FAIT.Share\생산관리팀 백업\데이타만 줘\포장업무\품질보증팀 관리 폴더\MMF 출하\2018년\3월")</f>
        <v>\\10.12.11.20\TFO.FAIT.Share\생산관리팀 백업\데이타만 줘\포장업무\품질보증팀 관리 폴더\MMF 출하\2018년\3월</v>
      </c>
    </row>
    <row r="6944" spans="1:1" x14ac:dyDescent="0.4">
      <c r="A6944" t="str">
        <f>HYPERLINK("\\10.12.11.20\TFO.FAIT.Share\생산관리팀 백업\데이타만 줘\포장업무\품질보증팀 관리 폴더\MMF 출하\2018년\4월")</f>
        <v>\\10.12.11.20\TFO.FAIT.Share\생산관리팀 백업\데이타만 줘\포장업무\품질보증팀 관리 폴더\MMF 출하\2018년\4월</v>
      </c>
    </row>
    <row r="6945" spans="1:1" x14ac:dyDescent="0.4">
      <c r="A6945" t="str">
        <f>HYPERLINK("\\10.12.11.20\TFO.FAIT.Share\생산관리팀 백업\데이타만 줘\포장업무\품질보증팀 관리 폴더\MMF 출하\2018년\5월")</f>
        <v>\\10.12.11.20\TFO.FAIT.Share\생산관리팀 백업\데이타만 줘\포장업무\품질보증팀 관리 폴더\MMF 출하\2018년\5월</v>
      </c>
    </row>
    <row r="6946" spans="1:1" x14ac:dyDescent="0.4">
      <c r="A6946" t="str">
        <f>HYPERLINK("\\10.12.11.20\TFO.FAIT.Share\생산관리팀 백업\데이타만 줘\포장업무\품질보증팀 관리 폴더\MMF 출하\2018년\6월")</f>
        <v>\\10.12.11.20\TFO.FAIT.Share\생산관리팀 백업\데이타만 줘\포장업무\품질보증팀 관리 폴더\MMF 출하\2018년\6월</v>
      </c>
    </row>
    <row r="6947" spans="1:1" x14ac:dyDescent="0.4">
      <c r="A6947" t="str">
        <f>HYPERLINK("\\10.12.11.20\TFO.FAIT.Share\생산관리팀 백업\데이타만 줘\포장업무\품질보증팀 관리 폴더\MMF 출하\2018년\7월")</f>
        <v>\\10.12.11.20\TFO.FAIT.Share\생산관리팀 백업\데이타만 줘\포장업무\품질보증팀 관리 폴더\MMF 출하\2018년\7월</v>
      </c>
    </row>
    <row r="6948" spans="1:1" x14ac:dyDescent="0.4">
      <c r="A6948" t="str">
        <f>HYPERLINK("\\10.12.11.20\TFO.FAIT.Share\생산관리팀 백업\데이타만 줘\포장업무\품질보증팀 관리 폴더\MMF 출하\2018년\8월")</f>
        <v>\\10.12.11.20\TFO.FAIT.Share\생산관리팀 백업\데이타만 줘\포장업무\품질보증팀 관리 폴더\MMF 출하\2018년\8월</v>
      </c>
    </row>
    <row r="6949" spans="1:1" x14ac:dyDescent="0.4">
      <c r="A6949" t="str">
        <f>HYPERLINK("\\10.12.11.20\TFO.FAIT.Share\생산관리팀 백업\데이타만 줘\포장업무\품질보증팀 관리 폴더\MMF 출하\2018년\9월")</f>
        <v>\\10.12.11.20\TFO.FAIT.Share\생산관리팀 백업\데이타만 줘\포장업무\품질보증팀 관리 폴더\MMF 출하\2018년\9월</v>
      </c>
    </row>
    <row r="6950" spans="1:1" x14ac:dyDescent="0.4">
      <c r="A6950" t="str">
        <f>HYPERLINK("\\10.12.11.20\TFO.FAIT.Share\생산관리팀 백업\데이타만 줘\포장업무\품질보증팀 관리 폴더\MMF 출하\2019년\10월")</f>
        <v>\\10.12.11.20\TFO.FAIT.Share\생산관리팀 백업\데이타만 줘\포장업무\품질보증팀 관리 폴더\MMF 출하\2019년\10월</v>
      </c>
    </row>
    <row r="6951" spans="1:1" x14ac:dyDescent="0.4">
      <c r="A6951" t="str">
        <f>HYPERLINK("\\10.12.11.20\TFO.FAIT.Share\생산관리팀 백업\데이타만 줘\포장업무\품질보증팀 관리 폴더\MMF 출하\2019년\11월")</f>
        <v>\\10.12.11.20\TFO.FAIT.Share\생산관리팀 백업\데이타만 줘\포장업무\품질보증팀 관리 폴더\MMF 출하\2019년\11월</v>
      </c>
    </row>
    <row r="6952" spans="1:1" x14ac:dyDescent="0.4">
      <c r="A6952" t="str">
        <f>HYPERLINK("\\10.12.11.20\TFO.FAIT.Share\생산관리팀 백업\데이타만 줘\포장업무\품질보증팀 관리 폴더\MMF 출하\2019년\12월")</f>
        <v>\\10.12.11.20\TFO.FAIT.Share\생산관리팀 백업\데이타만 줘\포장업무\품질보증팀 관리 폴더\MMF 출하\2019년\12월</v>
      </c>
    </row>
    <row r="6953" spans="1:1" x14ac:dyDescent="0.4">
      <c r="A6953" t="str">
        <f>HYPERLINK("\\10.12.11.20\TFO.FAIT.Share\생산관리팀 백업\데이타만 줘\포장업무\품질보증팀 관리 폴더\MMF 출하\2019년\1월")</f>
        <v>\\10.12.11.20\TFO.FAIT.Share\생산관리팀 백업\데이타만 줘\포장업무\품질보증팀 관리 폴더\MMF 출하\2019년\1월</v>
      </c>
    </row>
    <row r="6954" spans="1:1" x14ac:dyDescent="0.4">
      <c r="A6954" t="str">
        <f>HYPERLINK("\\10.12.11.20\TFO.FAIT.Share\생산관리팀 백업\데이타만 줘\포장업무\품질보증팀 관리 폴더\MMF 출하\2019년\2월")</f>
        <v>\\10.12.11.20\TFO.FAIT.Share\생산관리팀 백업\데이타만 줘\포장업무\품질보증팀 관리 폴더\MMF 출하\2019년\2월</v>
      </c>
    </row>
    <row r="6955" spans="1:1" x14ac:dyDescent="0.4">
      <c r="A6955" t="str">
        <f>HYPERLINK("\\10.12.11.20\TFO.FAIT.Share\생산관리팀 백업\데이타만 줘\포장업무\품질보증팀 관리 폴더\MMF 출하\2019년\3월")</f>
        <v>\\10.12.11.20\TFO.FAIT.Share\생산관리팀 백업\데이타만 줘\포장업무\품질보증팀 관리 폴더\MMF 출하\2019년\3월</v>
      </c>
    </row>
    <row r="6956" spans="1:1" x14ac:dyDescent="0.4">
      <c r="A6956" t="str">
        <f>HYPERLINK("\\10.12.11.20\TFO.FAIT.Share\생산관리팀 백업\데이타만 줘\포장업무\품질보증팀 관리 폴더\MMF 출하\2019년\4월")</f>
        <v>\\10.12.11.20\TFO.FAIT.Share\생산관리팀 백업\데이타만 줘\포장업무\품질보증팀 관리 폴더\MMF 출하\2019년\4월</v>
      </c>
    </row>
    <row r="6957" spans="1:1" x14ac:dyDescent="0.4">
      <c r="A6957" t="str">
        <f>HYPERLINK("\\10.12.11.20\TFO.FAIT.Share\생산관리팀 백업\데이타만 줘\포장업무\품질보증팀 관리 폴더\MMF 출하\2019년\5월")</f>
        <v>\\10.12.11.20\TFO.FAIT.Share\생산관리팀 백업\데이타만 줘\포장업무\품질보증팀 관리 폴더\MMF 출하\2019년\5월</v>
      </c>
    </row>
    <row r="6958" spans="1:1" x14ac:dyDescent="0.4">
      <c r="A6958" t="str">
        <f>HYPERLINK("\\10.12.11.20\TFO.FAIT.Share\생산관리팀 백업\데이타만 줘\포장업무\품질보증팀 관리 폴더\MMF 출하\2019년\6월")</f>
        <v>\\10.12.11.20\TFO.FAIT.Share\생산관리팀 백업\데이타만 줘\포장업무\품질보증팀 관리 폴더\MMF 출하\2019년\6월</v>
      </c>
    </row>
    <row r="6959" spans="1:1" x14ac:dyDescent="0.4">
      <c r="A6959" t="str">
        <f>HYPERLINK("\\10.12.11.20\TFO.FAIT.Share\생산관리팀 백업\데이타만 줘\포장업무\품질보증팀 관리 폴더\MMF 출하\2019년\7월")</f>
        <v>\\10.12.11.20\TFO.FAIT.Share\생산관리팀 백업\데이타만 줘\포장업무\품질보증팀 관리 폴더\MMF 출하\2019년\7월</v>
      </c>
    </row>
    <row r="6960" spans="1:1" x14ac:dyDescent="0.4">
      <c r="A6960" t="str">
        <f>HYPERLINK("\\10.12.11.20\TFO.FAIT.Share\생산관리팀 백업\데이타만 줘\포장업무\품질보증팀 관리 폴더\MMF 출하\2019년\8월")</f>
        <v>\\10.12.11.20\TFO.FAIT.Share\생산관리팀 백업\데이타만 줘\포장업무\품질보증팀 관리 폴더\MMF 출하\2019년\8월</v>
      </c>
    </row>
    <row r="6961" spans="1:1" x14ac:dyDescent="0.4">
      <c r="A6961" t="str">
        <f>HYPERLINK("\\10.12.11.20\TFO.FAIT.Share\생산관리팀 백업\데이타만 줘\포장업무\품질보증팀 관리 폴더\MMF 출하\2019년\9월")</f>
        <v>\\10.12.11.20\TFO.FAIT.Share\생산관리팀 백업\데이타만 줘\포장업무\품질보증팀 관리 폴더\MMF 출하\2019년\9월</v>
      </c>
    </row>
    <row r="6962" spans="1:1" x14ac:dyDescent="0.4">
      <c r="A6962" t="str">
        <f>HYPERLINK("\\10.12.11.20\TFO.FAIT.Share\생산관리팀 백업\데이타만 줘\포장업무\품질보증팀 관리 폴더\MMF 출하\2020년\1월")</f>
        <v>\\10.12.11.20\TFO.FAIT.Share\생산관리팀 백업\데이타만 줘\포장업무\품질보증팀 관리 폴더\MMF 출하\2020년\1월</v>
      </c>
    </row>
    <row r="6963" spans="1:1" x14ac:dyDescent="0.4">
      <c r="A6963" t="str">
        <f>HYPERLINK("\\10.12.11.20\TFO.FAIT.Share\생산관리팀 백업\데이타만 줘\포장업무\품질보증팀 관리 폴더\MMF 출하\2020년\2월")</f>
        <v>\\10.12.11.20\TFO.FAIT.Share\생산관리팀 백업\데이타만 줘\포장업무\품질보증팀 관리 폴더\MMF 출하\2020년\2월</v>
      </c>
    </row>
    <row r="6964" spans="1:1" x14ac:dyDescent="0.4">
      <c r="A6964" t="str">
        <f>HYPERLINK("\\10.12.11.20\TFO.FAIT.Share\생산관리팀 백업\데이타만 줘\포장업무\품질보증팀 관리 폴더\MMF 출하\2020년\3월")</f>
        <v>\\10.12.11.20\TFO.FAIT.Share\생산관리팀 백업\데이타만 줘\포장업무\품질보증팀 관리 폴더\MMF 출하\2020년\3월</v>
      </c>
    </row>
    <row r="6965" spans="1:1" x14ac:dyDescent="0.4">
      <c r="A6965" t="str">
        <f>HYPERLINK("\\10.12.11.20\TFO.FAIT.Share\생산관리팀 백업\데이타만 줘\포장업무\품질보증팀 관리 폴더\MMF 출하\2020년\4월")</f>
        <v>\\10.12.11.20\TFO.FAIT.Share\생산관리팀 백업\데이타만 줘\포장업무\품질보증팀 관리 폴더\MMF 출하\2020년\4월</v>
      </c>
    </row>
    <row r="6966" spans="1:1" x14ac:dyDescent="0.4">
      <c r="A6966" t="str">
        <f>HYPERLINK("\\10.12.11.20\TFO.FAIT.Share\생산관리팀 백업\데이타만 줘\포장업무\품질보증팀 관리 폴더\MMF 출하\2020년\5월")</f>
        <v>\\10.12.11.20\TFO.FAIT.Share\생산관리팀 백업\데이타만 줘\포장업무\품질보증팀 관리 폴더\MMF 출하\2020년\5월</v>
      </c>
    </row>
    <row r="6967" spans="1:1" x14ac:dyDescent="0.4">
      <c r="A6967" t="str">
        <f>HYPERLINK("\\10.12.11.20\TFO.FAIT.Share\생산관리팀 백업\데이타만 줘\포장업무\품질보증팀 관리 폴더\MMF 출하\2020년\6월")</f>
        <v>\\10.12.11.20\TFO.FAIT.Share\생산관리팀 백업\데이타만 줘\포장업무\품질보증팀 관리 폴더\MMF 출하\2020년\6월</v>
      </c>
    </row>
    <row r="6968" spans="1:1" x14ac:dyDescent="0.4">
      <c r="A6968" t="str">
        <f>HYPERLINK("\\10.12.11.20\TFO.FAIT.Share\생산관리팀 백업\데이타만 줘\포장업무\품질보증팀 관리 폴더\MMF 출하\2020년\7월")</f>
        <v>\\10.12.11.20\TFO.FAIT.Share\생산관리팀 백업\데이타만 줘\포장업무\품질보증팀 관리 폴더\MMF 출하\2020년\7월</v>
      </c>
    </row>
    <row r="6969" spans="1:1" x14ac:dyDescent="0.4">
      <c r="A6969" t="str">
        <f>HYPERLINK("\\10.12.11.20\TFO.FAIT.Share\생산관리팀 백업\데이타만 줘\포장업무\품질보증팀 관리 폴더\MMF 출하\2020년\8월")</f>
        <v>\\10.12.11.20\TFO.FAIT.Share\생산관리팀 백업\데이타만 줘\포장업무\품질보증팀 관리 폴더\MMF 출하\2020년\8월</v>
      </c>
    </row>
    <row r="6970" spans="1:1" x14ac:dyDescent="0.4">
      <c r="A6970" t="str">
        <f>HYPERLINK("\\10.12.11.20\TFO.FAIT.Share\생산관리팀 백업\데이타만 줘\포장업무\품질보증팀 관리 폴더\MMF 출하\2020년\9월")</f>
        <v>\\10.12.11.20\TFO.FAIT.Share\생산관리팀 백업\데이타만 줘\포장업무\품질보증팀 관리 폴더\MMF 출하\2020년\9월</v>
      </c>
    </row>
    <row r="6971" spans="1:1" x14ac:dyDescent="0.4">
      <c r="A6971" t="str">
        <f>HYPERLINK("\\10.12.11.20\TFO.FAIT.Share\생산관리팀 백업\데이타만 줘\포장업무\품질보증팀 관리 폴더\난징1550nm 손실 불량\새 폴더")</f>
        <v>\\10.12.11.20\TFO.FAIT.Share\생산관리팀 백업\데이타만 줘\포장업무\품질보증팀 관리 폴더\난징1550nm 손실 불량\새 폴더</v>
      </c>
    </row>
    <row r="6972" spans="1:1" x14ac:dyDescent="0.4">
      <c r="A6972" t="str">
        <f>HYPERLINK("\\10.12.11.20\TFO.FAIT.Share\생산관리팀 백업\데이타만 줘\포장업무\품질보증팀 관리 폴더\사용하지 않는\FTB500_20100524 [OTDR100 데이터전송프로그램]")</f>
        <v>\\10.12.11.20\TFO.FAIT.Share\생산관리팀 백업\데이타만 줘\포장업무\품질보증팀 관리 폴더\사용하지 않는\FTB500_20100524 [OTDR100 데이터전송프로그램]</v>
      </c>
    </row>
    <row r="6973" spans="1:1" x14ac:dyDescent="0.4">
      <c r="A6973" t="str">
        <f>HYPERLINK("\\10.12.11.20\TFO.FAIT.Share\생산관리팀 백업\데이타만 줘\포장업무\품질보증팀 관리 폴더\사용하지 않는\OtdrPrn2008")</f>
        <v>\\10.12.11.20\TFO.FAIT.Share\생산관리팀 백업\데이타만 줘\포장업무\품질보증팀 관리 폴더\사용하지 않는\OtdrPrn2008</v>
      </c>
    </row>
    <row r="6974" spans="1:1" x14ac:dyDescent="0.4">
      <c r="A6974" t="str">
        <f>HYPERLINK("\\10.12.11.20\TFO.FAIT.Share\생산관리팀 백업\데이타만 줘\포장업무\품질보증팀 관리 폴더\사용하지 않는\temperature peichem resin 20160704")</f>
        <v>\\10.12.11.20\TFO.FAIT.Share\생산관리팀 백업\데이타만 줘\포장업무\품질보증팀 관리 폴더\사용하지 않는\temperature peichem resin 20160704</v>
      </c>
    </row>
    <row r="6975" spans="1:1" x14ac:dyDescent="0.4">
      <c r="A6975" t="str">
        <f>HYPERLINK("\\10.12.11.20\TFO.FAIT.Share\생산관리팀 백업\데이타만 줘\포장업무\품질보증팀 관리 폴더\사용하지 않는\FTB500_20100524 [OTDR100 데이터전송프로그램]\Form")</f>
        <v>\\10.12.11.20\TFO.FAIT.Share\생산관리팀 백업\데이타만 줘\포장업무\품질보증팀 관리 폴더\사용하지 않는\FTB500_20100524 [OTDR100 데이터전송프로그램]\Form</v>
      </c>
    </row>
    <row r="6976" spans="1:1" x14ac:dyDescent="0.4">
      <c r="A6976" t="str">
        <f>HYPERLINK("\\10.12.11.20\TFO.FAIT.Share\생산관리팀 백업\데이타만 줘\포장업무\품질보증팀 관리 폴더\사용하지 않는\FTB500_20100524 [OTDR100 데이터전송프로그램]\Module")</f>
        <v>\\10.12.11.20\TFO.FAIT.Share\생산관리팀 백업\데이타만 줘\포장업무\품질보증팀 관리 폴더\사용하지 않는\FTB500_20100524 [OTDR100 데이터전송프로그램]\Module</v>
      </c>
    </row>
    <row r="6977" spans="1:1" x14ac:dyDescent="0.4">
      <c r="A6977" t="str">
        <f>HYPERLINK("\\10.12.11.20\TFO.FAIT.Share\생산관리팀 백업\데이타만 줘\포장업무\품질보증팀 관리 폴더\사용하지 않는\FTB500_20100524 [OTDR100 데이터전송프로그램]\Package_배포판")</f>
        <v>\\10.12.11.20\TFO.FAIT.Share\생산관리팀 백업\데이타만 줘\포장업무\품질보증팀 관리 폴더\사용하지 않는\FTB500_20100524 [OTDR100 데이터전송프로그램]\Package_배포판</v>
      </c>
    </row>
    <row r="6978" spans="1:1" x14ac:dyDescent="0.4">
      <c r="A6978" t="str">
        <f>HYPERLINK("\\10.12.11.20\TFO.FAIT.Share\생산관리팀 백업\데이타만 줘\포장업무\품질보증팀 관리 폴더\사용하지 않는\FTB500_20100524 [OTDR100 데이터전송프로그램]\Package_배포판\Support")</f>
        <v>\\10.12.11.20\TFO.FAIT.Share\생산관리팀 백업\데이타만 줘\포장업무\품질보증팀 관리 폴더\사용하지 않는\FTB500_20100524 [OTDR100 데이터전송프로그램]\Package_배포판\Support</v>
      </c>
    </row>
    <row r="6979" spans="1:1" x14ac:dyDescent="0.4">
      <c r="A6979" t="str">
        <f>HYPERLINK("\\10.12.11.20\TFO.FAIT.Share\생산관리팀 백업\데이타만 줘\포장업무\품질보증팀 관리 폴더\사용하지 않는\OtdrPrn2008\OtdrPrn2008")</f>
        <v>\\10.12.11.20\TFO.FAIT.Share\생산관리팀 백업\데이타만 줘\포장업무\품질보증팀 관리 폴더\사용하지 않는\OtdrPrn2008\OtdrPrn2008</v>
      </c>
    </row>
    <row r="6980" spans="1:1" x14ac:dyDescent="0.4">
      <c r="A6980" t="str">
        <f>HYPERLINK("\\10.12.11.20\TFO.FAIT.Share\생산관리팀 백업\데이타만 줘\포장업무\품질보증팀 관리 폴더\사용하지 않는\OtdrPrn2008\OtdrPrn2008\Release")</f>
        <v>\\10.12.11.20\TFO.FAIT.Share\생산관리팀 백업\데이타만 줘\포장업무\품질보증팀 관리 폴더\사용하지 않는\OtdrPrn2008\OtdrPrn2008\Release</v>
      </c>
    </row>
    <row r="6981" spans="1:1" x14ac:dyDescent="0.4">
      <c r="A6981" t="str">
        <f>HYPERLINK("\\10.12.11.20\TFO.FAIT.Share\생산관리팀 백업\데이타만 줘\포장업무\품질보증팀 관리 폴더\예산 광섬유 재고\검사대기")</f>
        <v>\\10.12.11.20\TFO.FAIT.Share\생산관리팀 백업\데이타만 줘\포장업무\품질보증팀 관리 폴더\예산 광섬유 재고\검사대기</v>
      </c>
    </row>
    <row r="6982" spans="1:1" x14ac:dyDescent="0.4">
      <c r="A6982" t="str">
        <f>HYPERLINK("\\10.12.11.20\TFO.FAIT.Share\생산관리팀 백업\데이타만 줘\포장업무\품질보증팀 관리 폴더\예산 광섬유 재고\반품재고")</f>
        <v>\\10.12.11.20\TFO.FAIT.Share\생산관리팀 백업\데이타만 줘\포장업무\품질보증팀 관리 폴더\예산 광섬유 재고\반품재고</v>
      </c>
    </row>
    <row r="6983" spans="1:1" x14ac:dyDescent="0.4">
      <c r="A6983" t="str">
        <f>HYPERLINK("\\10.12.11.20\TFO.FAIT.Share\생산관리팀 백업\데이타만 줘\포장업무\품질보증팀 관리 폴더\예산 광섬유 재고\검사대기\20161201(2)")</f>
        <v>\\10.12.11.20\TFO.FAIT.Share\생산관리팀 백업\데이타만 줘\포장업무\품질보증팀 관리 폴더\예산 광섬유 재고\검사대기\20161201(2)</v>
      </c>
    </row>
    <row r="6984" spans="1:1" x14ac:dyDescent="0.4">
      <c r="A6984" t="str">
        <f>HYPERLINK("\\10.12.11.20\TFO.FAIT.Share\생산관리팀 백업\데이타만 줘\포장업무\품질보증팀 관리 폴더\재고현황\2013년")</f>
        <v>\\10.12.11.20\TFO.FAIT.Share\생산관리팀 백업\데이타만 줘\포장업무\품질보증팀 관리 폴더\재고현황\2013년</v>
      </c>
    </row>
    <row r="6985" spans="1:1" x14ac:dyDescent="0.4">
      <c r="A6985" t="str">
        <f>HYPERLINK("\\10.12.11.20\TFO.FAIT.Share\생산관리팀 백업\데이타만 줘\포장업무\품질보증팀 관리 폴더\재고현황\2014년")</f>
        <v>\\10.12.11.20\TFO.FAIT.Share\생산관리팀 백업\데이타만 줘\포장업무\품질보증팀 관리 폴더\재고현황\2014년</v>
      </c>
    </row>
    <row r="6986" spans="1:1" x14ac:dyDescent="0.4">
      <c r="A6986" t="str">
        <f>HYPERLINK("\\10.12.11.20\TFO.FAIT.Share\생산관리팀 백업\데이타만 줘\포장업무\품질보증팀 관리 폴더\재고현황\2015년")</f>
        <v>\\10.12.11.20\TFO.FAIT.Share\생산관리팀 백업\데이타만 줘\포장업무\품질보증팀 관리 폴더\재고현황\2015년</v>
      </c>
    </row>
    <row r="6987" spans="1:1" x14ac:dyDescent="0.4">
      <c r="A6987" t="str">
        <f>HYPERLINK("\\10.12.11.20\TFO.FAIT.Share\생산관리팀 백업\데이타만 줘\포장업무\품질보증팀 관리 폴더\재고현황\2016년")</f>
        <v>\\10.12.11.20\TFO.FAIT.Share\생산관리팀 백업\데이타만 줘\포장업무\품질보증팀 관리 폴더\재고현황\2016년</v>
      </c>
    </row>
    <row r="6988" spans="1:1" x14ac:dyDescent="0.4">
      <c r="A6988" t="str">
        <f>HYPERLINK("\\10.12.11.20\TFO.FAIT.Share\생산관리팀 백업\데이타만 줘\포장업무\품질보증팀 관리 폴더\재고현황\2017년")</f>
        <v>\\10.12.11.20\TFO.FAIT.Share\생산관리팀 백업\데이타만 줘\포장업무\품질보증팀 관리 폴더\재고현황\2017년</v>
      </c>
    </row>
    <row r="6989" spans="1:1" x14ac:dyDescent="0.4">
      <c r="A6989" t="str">
        <f>HYPERLINK("\\10.12.11.20\TFO.FAIT.Share\생산관리팀 백업\데이타만 줘\포장업무\품질보증팀 관리 폴더\재고현황\2018년")</f>
        <v>\\10.12.11.20\TFO.FAIT.Share\생산관리팀 백업\데이타만 줘\포장업무\품질보증팀 관리 폴더\재고현황\2018년</v>
      </c>
    </row>
    <row r="6990" spans="1:1" x14ac:dyDescent="0.4">
      <c r="A6990" t="str">
        <f>HYPERLINK("\\10.12.11.20\TFO.FAIT.Share\생산관리팀 백업\데이타만 줘\포장업무\품질보증팀 관리 폴더\재고현황\생판회의 준비용")</f>
        <v>\\10.12.11.20\TFO.FAIT.Share\생산관리팀 백업\데이타만 줘\포장업무\품질보증팀 관리 폴더\재고현황\생판회의 준비용</v>
      </c>
    </row>
    <row r="6991" spans="1:1" x14ac:dyDescent="0.4">
      <c r="A6991" t="str">
        <f>HYPERLINK("\\10.12.11.20\TFO.FAIT.Share\생산관리팀 백업\데이타만 줘\포장업무\품질보증팀 관리 폴더\재고현황\칼라링 OEM")</f>
        <v>\\10.12.11.20\TFO.FAIT.Share\생산관리팀 백업\데이타만 줘\포장업무\품질보증팀 관리 폴더\재고현황\칼라링 OEM</v>
      </c>
    </row>
    <row r="6992" spans="1:1" x14ac:dyDescent="0.4">
      <c r="A6992" t="str">
        <f>HYPERLINK("\\10.12.11.20\TFO.FAIT.Share\생산관리팀 백업\데이타만 줘\포장업무\품질보증팀 관리 폴더\재고현황\칼라링 OEM\18년 2월 칼라링OEM")</f>
        <v>\\10.12.11.20\TFO.FAIT.Share\생산관리팀 백업\데이타만 줘\포장업무\품질보증팀 관리 폴더\재고현황\칼라링 OEM\18년 2월 칼라링OEM</v>
      </c>
    </row>
    <row r="6993" spans="1:1" x14ac:dyDescent="0.4">
      <c r="A6993" t="str">
        <f>HYPERLINK("\\10.12.11.20\TFO.FAIT.Share\생산관리팀 백업\데이타만 줘\포장업무\품질보증팀 관리 폴더\재고현황\칼라링 OEM\서일 재권취(18년 1월)")</f>
        <v>\\10.12.11.20\TFO.FAIT.Share\생산관리팀 백업\데이타만 줘\포장업무\품질보증팀 관리 폴더\재고현황\칼라링 OEM\서일 재권취(18년 1월)</v>
      </c>
    </row>
    <row r="6994" spans="1:1" x14ac:dyDescent="0.4">
      <c r="A6994" t="str">
        <f>HYPERLINK("\\10.12.11.20\TFO.FAIT.Share\생산관리팀 백업\데이타만 줘\포장업무\품질보증팀 관리 폴더\포장 Box\출하 일지")</f>
        <v>\\10.12.11.20\TFO.FAIT.Share\생산관리팀 백업\데이타만 줘\포장업무\품질보증팀 관리 폴더\포장 Box\출하 일지</v>
      </c>
    </row>
    <row r="6995" spans="1:1" x14ac:dyDescent="0.4">
      <c r="A6995" t="str">
        <f>HYPERLINK("\\10.12.11.20\TFO.FAIT.Share\생산관리팀 백업\데이타만 줘\포장업무\품질보증팀 관리 폴더\포장 Box\포장 BOX")</f>
        <v>\\10.12.11.20\TFO.FAIT.Share\생산관리팀 백업\데이타만 줘\포장업무\품질보증팀 관리 폴더\포장 Box\포장 BOX</v>
      </c>
    </row>
    <row r="6996" spans="1:1" x14ac:dyDescent="0.4">
      <c r="A6996" t="str">
        <f>HYPERLINK("\\10.12.11.20\TFO.FAIT.Share\생산관리팀 백업\데이타만 줘\포장업무\품질보증팀 관리 폴더\화백전선 칼라링oem\1월")</f>
        <v>\\10.12.11.20\TFO.FAIT.Share\생산관리팀 백업\데이타만 줘\포장업무\품질보증팀 관리 폴더\화백전선 칼라링oem\1월</v>
      </c>
    </row>
    <row r="6997" spans="1:1" x14ac:dyDescent="0.4">
      <c r="A6997" t="str">
        <f>HYPERLINK("\\10.12.11.20\TFO.FAIT.Share\생산관리팀 백업\데이타만 줘\포장업무\품질보증팀 관리 폴더\화백전선 칼라링oem\2월")</f>
        <v>\\10.12.11.20\TFO.FAIT.Share\생산관리팀 백업\데이타만 줘\포장업무\품질보증팀 관리 폴더\화백전선 칼라링oem\2월</v>
      </c>
    </row>
    <row r="6998" spans="1:1" x14ac:dyDescent="0.4">
      <c r="A6998" t="str">
        <f>HYPERLINK("\\10.12.11.20\TFO.FAIT.Share\생산관리팀 백업\데이타만 줘\포장업무\품질보증팀 관리 폴더\화백전선 칼라링oem\3월")</f>
        <v>\\10.12.11.20\TFO.FAIT.Share\생산관리팀 백업\데이타만 줘\포장업무\품질보증팀 관리 폴더\화백전선 칼라링oem\3월</v>
      </c>
    </row>
    <row r="6999" spans="1:1" x14ac:dyDescent="0.4">
      <c r="A6999" t="str">
        <f>HYPERLINK("\\10.12.11.20\TFO.FAIT.Share\생산관리팀 백업\데이타만 줘\포장업무\품질보증팀 관리 폴더\화백전선 칼라링oem\7월")</f>
        <v>\\10.12.11.20\TFO.FAIT.Share\생산관리팀 백업\데이타만 줘\포장업무\품질보증팀 관리 폴더\화백전선 칼라링oem\7월</v>
      </c>
    </row>
    <row r="7000" spans="1:1" x14ac:dyDescent="0.4">
      <c r="A7000" t="str">
        <f>HYPERLINK("\\10.12.11.20\TFO.FAIT.Share\생산관리팀 백업\새 폴더\새 폴더")</f>
        <v>\\10.12.11.20\TFO.FAIT.Share\생산관리팀 백업\새 폴더\새 폴더</v>
      </c>
    </row>
    <row r="7001" spans="1:1" x14ac:dyDescent="0.4">
      <c r="A7001" t="str">
        <f>HYPERLINK("\\10.12.11.20\TFO.FAIT.Share\스마트공장정부지원\★각 단계별 개발산출물(공지)")</f>
        <v>\\10.12.11.20\TFO.FAIT.Share\스마트공장정부지원\★각 단계별 개발산출물(공지)</v>
      </c>
    </row>
    <row r="7002" spans="1:1" x14ac:dyDescent="0.4">
      <c r="A7002" t="str">
        <f>HYPERLINK("\\10.12.11.20\TFO.FAIT.Share\스마트공장정부지원\★스마트공장 보급확산사업 보고서 양식(공지)_정부지원금신청서류 추가")</f>
        <v>\\10.12.11.20\TFO.FAIT.Share\스마트공장정부지원\★스마트공장 보급확산사업 보고서 양식(공지)_정부지원금신청서류 추가</v>
      </c>
    </row>
    <row r="7003" spans="1:1" x14ac:dyDescent="0.4">
      <c r="A7003" t="str">
        <f>HYPERLINK("\\10.12.11.20\TFO.FAIT.Share\스마트공장정부지원\★각 단계별 개발산출물(공지)\★각 단계별 개발산출물(공지)")</f>
        <v>\\10.12.11.20\TFO.FAIT.Share\스마트공장정부지원\★각 단계별 개발산출물(공지)\★각 단계별 개발산출물(공지)</v>
      </c>
    </row>
    <row r="7004" spans="1:1" x14ac:dyDescent="0.4">
      <c r="A7004" t="str">
        <f>HYPERLINK("\\10.12.11.20\TFO.FAIT.Share\스마트공장정부지원\★각 단계별 개발산출물(공지)\★각 단계별 개발산출물(공지)\예시")</f>
        <v>\\10.12.11.20\TFO.FAIT.Share\스마트공장정부지원\★각 단계별 개발산출물(공지)\★각 단계별 개발산출물(공지)\예시</v>
      </c>
    </row>
    <row r="7005" spans="1:1" x14ac:dyDescent="0.4">
      <c r="A7005" t="str">
        <f>HYPERLINK("\\10.12.11.20\TFO.FAIT.Share\스마트공장정부지원\★스마트공장 보급확산사업 보고서 양식(공지)_정부지원금신청서류 추가\★스마트공장 보급확산사업 보고서 양식(공지)")</f>
        <v>\\10.12.11.20\TFO.FAIT.Share\스마트공장정부지원\★스마트공장 보급확산사업 보고서 양식(공지)_정부지원금신청서류 추가\★스마트공장 보급확산사업 보고서 양식(공지)</v>
      </c>
    </row>
    <row r="7006" spans="1:1" x14ac:dyDescent="0.4">
      <c r="A7006" t="str">
        <f>HYPERLINK("\\10.12.11.20\TFO.FAIT.Share\스마트공장정부지원\★스마트공장 보급확산사업 보고서 양식(공지)_정부지원금신청서류 추가\★스마트공장 보급확산사업 보고서 양식(공지)\0. 정부지원금 신청서류")</f>
        <v>\\10.12.11.20\TFO.FAIT.Share\스마트공장정부지원\★스마트공장 보급확산사업 보고서 양식(공지)_정부지원금신청서류 추가\★스마트공장 보급확산사업 보고서 양식(공지)\0. 정부지원금 신청서류</v>
      </c>
    </row>
    <row r="7007" spans="1:1" x14ac:dyDescent="0.4">
      <c r="A7007" t="str">
        <f>HYPERLINK("\\10.12.11.20\TFO.FAIT.Share\스마트공장정부지원\★스마트공장 보급확산사업 보고서 양식(공지)_정부지원금신청서류 추가\★스마트공장 보급확산사업 보고서 양식(공지)\1. 착수계")</f>
        <v>\\10.12.11.20\TFO.FAIT.Share\스마트공장정부지원\★스마트공장 보급확산사업 보고서 양식(공지)_정부지원금신청서류 추가\★스마트공장 보급확산사업 보고서 양식(공지)\1. 착수계</v>
      </c>
    </row>
    <row r="7008" spans="1:1" x14ac:dyDescent="0.4">
      <c r="A7008" t="str">
        <f>HYPERLINK("\\10.12.11.20\TFO.FAIT.Share\스마트공장정부지원\★스마트공장 보급확산사업 보고서 양식(공지)_정부지원금신청서류 추가\★스마트공장 보급확산사업 보고서 양식(공지)\2. 중간보고서")</f>
        <v>\\10.12.11.20\TFO.FAIT.Share\스마트공장정부지원\★스마트공장 보급확산사업 보고서 양식(공지)_정부지원금신청서류 추가\★스마트공장 보급확산사업 보고서 양식(공지)\2. 중간보고서</v>
      </c>
    </row>
    <row r="7009" spans="1:1" x14ac:dyDescent="0.4">
      <c r="A7009" t="str">
        <f>HYPERLINK("\\10.12.11.20\TFO.FAIT.Share\스마트공장정부지원\★스마트공장 보급확산사업 보고서 양식(공지)_정부지원금신청서류 추가\★스마트공장 보급확산사업 보고서 양식(공지)\3. 완료보고서")</f>
        <v>\\10.12.11.20\TFO.FAIT.Share\스마트공장정부지원\★스마트공장 보급확산사업 보고서 양식(공지)_정부지원금신청서류 추가\★스마트공장 보급확산사업 보고서 양식(공지)\3. 완료보고서</v>
      </c>
    </row>
    <row r="7010" spans="1:1" x14ac:dyDescent="0.4">
      <c r="A7010" t="str">
        <f>HYPERLINK("\\10.12.11.20\TFO.FAIT.Share\스마트공장정부지원\★스마트공장 보급확산사업 보고서 양식(공지)_정부지원금신청서류 추가\★스마트공장 보급확산사업 보고서 양식(공지)\4. 최종감리")</f>
        <v>\\10.12.11.20\TFO.FAIT.Share\스마트공장정부지원\★스마트공장 보급확산사업 보고서 양식(공지)_정부지원금신청서류 추가\★스마트공장 보급확산사업 보고서 양식(공지)\4. 최종감리</v>
      </c>
    </row>
    <row r="7011" spans="1:1" x14ac:dyDescent="0.4">
      <c r="A7011" t="str">
        <f>HYPERLINK("\\10.12.11.20\TFO.FAIT.Share\스마트공장정부지원\★스마트공장 보급확산사업 보고서 양식(공지)_정부지원금신청서류 추가\★스마트공장 보급확산사업 보고서 양식(공지)\5. 최종완료보고서")</f>
        <v>\\10.12.11.20\TFO.FAIT.Share\스마트공장정부지원\★스마트공장 보급확산사업 보고서 양식(공지)_정부지원금신청서류 추가\★스마트공장 보급확산사업 보고서 양식(공지)\5. 최종완료보고서</v>
      </c>
    </row>
    <row r="7012" spans="1:1" x14ac:dyDescent="0.4">
      <c r="A7012" t="str">
        <f>HYPERLINK("\\10.12.11.20\TFO.FAIT.Share\이슈보고\UPS 설치")</f>
        <v>\\10.12.11.20\TFO.FAIT.Share\이슈보고\UPS 설치</v>
      </c>
    </row>
    <row r="7013" spans="1:1" x14ac:dyDescent="0.4">
      <c r="A7013" t="str">
        <f>HYPERLINK("\\10.12.11.20\TFO.FAIT.Share\임영두\DRM_v1.17")</f>
        <v>\\10.12.11.20\TFO.FAIT.Share\임영두\DRM_v1.17</v>
      </c>
    </row>
    <row r="7014" spans="1:1" x14ac:dyDescent="0.4">
      <c r="A7014" t="str">
        <f>HYPERLINK("\\10.12.11.20\TFO.FAIT.Share\임영두\Fortigate 시리얼번호 및 라이선스 번호")</f>
        <v>\\10.12.11.20\TFO.FAIT.Share\임영두\Fortigate 시리얼번호 및 라이선스 번호</v>
      </c>
    </row>
    <row r="7015" spans="1:1" x14ac:dyDescent="0.4">
      <c r="A7015" t="str">
        <f>HYPERLINK("\\10.12.11.20\TFO.FAIT.Share\임영두\MES 메뉴얼")</f>
        <v>\\10.12.11.20\TFO.FAIT.Share\임영두\MES 메뉴얼</v>
      </c>
    </row>
    <row r="7016" spans="1:1" x14ac:dyDescent="0.4">
      <c r="A7016" t="str">
        <f>HYPERLINK("\\10.12.11.20\TFO.FAIT.Share\임영두\PDA")</f>
        <v>\\10.12.11.20\TFO.FAIT.Share\임영두\PDA</v>
      </c>
    </row>
    <row r="7017" spans="1:1" x14ac:dyDescent="0.4">
      <c r="A7017" t="str">
        <f>HYPERLINK("\\10.12.11.20\TFO.FAIT.Share\임영두\V3 계약")</f>
        <v>\\10.12.11.20\TFO.FAIT.Share\임영두\V3 계약</v>
      </c>
    </row>
    <row r="7018" spans="1:1" x14ac:dyDescent="0.4">
      <c r="A7018" t="str">
        <f>HYPERLINK("\\10.12.11.20\TFO.FAIT.Share\임영두\검사장비")</f>
        <v>\\10.12.11.20\TFO.FAIT.Share\임영두\검사장비</v>
      </c>
    </row>
    <row r="7019" spans="1:1" x14ac:dyDescent="0.4">
      <c r="A7019" t="str">
        <f>HYPERLINK("\\10.12.11.20\TFO.FAIT.Share\임영두\견적서")</f>
        <v>\\10.12.11.20\TFO.FAIT.Share\임영두\견적서</v>
      </c>
    </row>
    <row r="7020" spans="1:1" x14ac:dyDescent="0.4">
      <c r="A7020" t="str">
        <f>HYPERLINK("\\10.12.11.20\TFO.FAIT.Share\임영두\라이선스")</f>
        <v>\\10.12.11.20\TFO.FAIT.Share\임영두\라이선스</v>
      </c>
    </row>
    <row r="7021" spans="1:1" x14ac:dyDescent="0.4">
      <c r="A7021" t="str">
        <f>HYPERLINK("\\10.12.11.20\TFO.FAIT.Share\임영두\점검표")</f>
        <v>\\10.12.11.20\TFO.FAIT.Share\임영두\점검표</v>
      </c>
    </row>
    <row r="7022" spans="1:1" x14ac:dyDescent="0.4">
      <c r="A7022" t="str">
        <f>HYPERLINK("\\10.12.11.20\TFO.FAIT.Share\임영두\쿼리")</f>
        <v>\\10.12.11.20\TFO.FAIT.Share\임영두\쿼리</v>
      </c>
    </row>
    <row r="7023" spans="1:1" x14ac:dyDescent="0.4">
      <c r="A7023" t="str">
        <f>HYPERLINK("\\10.12.11.20\TFO.FAIT.Share\임영두\DRM_v1.17\패치")</f>
        <v>\\10.12.11.20\TFO.FAIT.Share\임영두\DRM_v1.17\패치</v>
      </c>
    </row>
    <row r="7024" spans="1:1" x14ac:dyDescent="0.4">
      <c r="A7024" t="str">
        <f>HYPERLINK("\\10.12.11.20\TFO.FAIT.Share\임영두\Fortigate 시리얼번호 및 라이선스 번호\대한광통신 라이센스 파일")</f>
        <v>\\10.12.11.20\TFO.FAIT.Share\임영두\Fortigate 시리얼번호 및 라이선스 번호\대한광통신 라이센스 파일</v>
      </c>
    </row>
    <row r="7025" spans="1:1" x14ac:dyDescent="0.4">
      <c r="A7025" t="str">
        <f>HYPERLINK("\\10.12.11.20\TFO.FAIT.Share\임영두\Fortigate 시리얼번호 및 라이선스 번호\대한광통신 라이센스 파일\설치 사진")</f>
        <v>\\10.12.11.20\TFO.FAIT.Share\임영두\Fortigate 시리얼번호 및 라이선스 번호\대한광통신 라이센스 파일\설치 사진</v>
      </c>
    </row>
    <row r="7026" spans="1:1" x14ac:dyDescent="0.4">
      <c r="A7026" t="str">
        <f>HYPERLINK("\\10.12.11.20\TFO.FAIT.Share\임영두\PDA\PDA_FRAMEWORK_SETUP")</f>
        <v>\\10.12.11.20\TFO.FAIT.Share\임영두\PDA\PDA_FRAMEWORK_SETUP</v>
      </c>
    </row>
    <row r="7027" spans="1:1" x14ac:dyDescent="0.4">
      <c r="A7027" t="str">
        <f>HYPERLINK("\\10.12.11.20\TFO.FAIT.Share\임영두\PDA\TFO")</f>
        <v>\\10.12.11.20\TFO.FAIT.Share\임영두\PDA\TFO</v>
      </c>
    </row>
    <row r="7028" spans="1:1" x14ac:dyDescent="0.4">
      <c r="A7028" t="str">
        <f>HYPERLINK("\\10.12.11.20\TFO.FAIT.Share\임영두\검사장비\documents")</f>
        <v>\\10.12.11.20\TFO.FAIT.Share\임영두\검사장비\documents</v>
      </c>
    </row>
    <row r="7029" spans="1:1" x14ac:dyDescent="0.4">
      <c r="A7029" t="str">
        <f>HYPERLINK("\\10.12.11.20\TFO.FAIT.Share\임영두\견적서\wms 와이파이 설치 건 네트워크 공사 견적서")</f>
        <v>\\10.12.11.20\TFO.FAIT.Share\임영두\견적서\wms 와이파이 설치 건 네트워크 공사 견적서</v>
      </c>
    </row>
    <row r="7030" spans="1:1" x14ac:dyDescent="0.4">
      <c r="A7030" t="str">
        <f>HYPERLINK("\\10.12.11.20\TFO.FAIT.Share\정지범\2022")</f>
        <v>\\10.12.11.20\TFO.FAIT.Share\정지범\2022</v>
      </c>
    </row>
    <row r="7031" spans="1:1" x14ac:dyDescent="0.4">
      <c r="A7031" t="str">
        <f>HYPERLINK("\\10.12.11.20\TFO.FAIT.Share\정지범\ipscanner")</f>
        <v>\\10.12.11.20\TFO.FAIT.Share\정지범\ipscanner</v>
      </c>
    </row>
    <row r="7032" spans="1:1" x14ac:dyDescent="0.4">
      <c r="A7032" t="str">
        <f>HYPERLINK("\\10.12.11.20\TFO.FAIT.Share\정지범\2022\0.jb.jung")</f>
        <v>\\10.12.11.20\TFO.FAIT.Share\정지범\2022\0.jb.jung</v>
      </c>
    </row>
    <row r="7033" spans="1:1" x14ac:dyDescent="0.4">
      <c r="A7033" t="str">
        <f>HYPERLINK("\\10.12.11.20\TFO.FAIT.Share\정지범\2022\1.IT문서")</f>
        <v>\\10.12.11.20\TFO.FAIT.Share\정지범\2022\1.IT문서</v>
      </c>
    </row>
    <row r="7034" spans="1:1" x14ac:dyDescent="0.4">
      <c r="A7034" t="str">
        <f>HYPERLINK("\\10.12.11.20\TFO.FAIT.Share\정지범\2022\2.일반문서")</f>
        <v>\\10.12.11.20\TFO.FAIT.Share\정지범\2022\2.일반문서</v>
      </c>
    </row>
    <row r="7035" spans="1:1" x14ac:dyDescent="0.4">
      <c r="A7035" t="str">
        <f>HYPERLINK("\\10.12.11.20\TFO.FAIT.Share\정지범\2022\3.업무")</f>
        <v>\\10.12.11.20\TFO.FAIT.Share\정지범\2022\3.업무</v>
      </c>
    </row>
    <row r="7036" spans="1:1" x14ac:dyDescent="0.4">
      <c r="A7036" t="str">
        <f>HYPERLINK("\\10.12.11.20\TFO.FAIT.Share\정지범\2022\1.IT문서\EAP백업본220208")</f>
        <v>\\10.12.11.20\TFO.FAIT.Share\정지범\2022\1.IT문서\EAP백업본220208</v>
      </c>
    </row>
    <row r="7037" spans="1:1" x14ac:dyDescent="0.4">
      <c r="A7037" t="str">
        <f>HYPERLINK("\\10.12.11.20\TFO.FAIT.Share\정지범\2022\1.IT문서\기본자료")</f>
        <v>\\10.12.11.20\TFO.FAIT.Share\정지범\2022\1.IT문서\기본자료</v>
      </c>
    </row>
    <row r="7038" spans="1:1" x14ac:dyDescent="0.4">
      <c r="A7038" t="str">
        <f>HYPERLINK("\\10.12.11.20\TFO.FAIT.Share\정지범\2022\1.IT문서\EAP백업본220208\EAP1")</f>
        <v>\\10.12.11.20\TFO.FAIT.Share\정지범\2022\1.IT문서\EAP백업본220208\EAP1</v>
      </c>
    </row>
    <row r="7039" spans="1:1" x14ac:dyDescent="0.4">
      <c r="A7039" t="str">
        <f>HYPERLINK("\\10.12.11.20\TFO.FAIT.Share\정지범\2022\1.IT문서\EAP백업본220208\EAP2")</f>
        <v>\\10.12.11.20\TFO.FAIT.Share\정지범\2022\1.IT문서\EAP백업본220208\EAP2</v>
      </c>
    </row>
    <row r="7040" spans="1:1" x14ac:dyDescent="0.4">
      <c r="A7040" t="str">
        <f>HYPERLINK("\\10.12.11.20\TFO.FAIT.Share\정지범\2022\1.IT문서\EAP백업본220208\EAP3")</f>
        <v>\\10.12.11.20\TFO.FAIT.Share\정지범\2022\1.IT문서\EAP백업본220208\EAP3</v>
      </c>
    </row>
    <row r="7041" spans="1:1" x14ac:dyDescent="0.4">
      <c r="A7041" t="str">
        <f>HYPERLINK("\\10.12.11.20\TFO.FAIT.Share\정지범\2022\1.IT문서\EAP백업본220208\EAP1\DA")</f>
        <v>\\10.12.11.20\TFO.FAIT.Share\정지범\2022\1.IT문서\EAP백업본220208\EAP1\DA</v>
      </c>
    </row>
    <row r="7042" spans="1:1" x14ac:dyDescent="0.4">
      <c r="A7042" t="str">
        <f>HYPERLINK("\\10.12.11.20\TFO.FAIT.Share\정지범\2022\1.IT문서\EAP백업본220208\EAP1\UA")</f>
        <v>\\10.12.11.20\TFO.FAIT.Share\정지범\2022\1.IT문서\EAP백업본220208\EAP1\UA</v>
      </c>
    </row>
    <row r="7043" spans="1:1" x14ac:dyDescent="0.4">
      <c r="A7043" t="str">
        <f>HYPERLINK("\\10.12.11.20\TFO.FAIT.Share\정지범\2022\1.IT문서\EAP백업본220208\EAP2\DA")</f>
        <v>\\10.12.11.20\TFO.FAIT.Share\정지범\2022\1.IT문서\EAP백업본220208\EAP2\DA</v>
      </c>
    </row>
    <row r="7044" spans="1:1" x14ac:dyDescent="0.4">
      <c r="A7044" t="str">
        <f>HYPERLINK("\\10.12.11.20\TFO.FAIT.Share\정지범\2022\1.IT문서\EAP백업본220208\EAP3\UA")</f>
        <v>\\10.12.11.20\TFO.FAIT.Share\정지범\2022\1.IT문서\EAP백업본220208\EAP3\UA</v>
      </c>
    </row>
    <row r="7045" spans="1:1" x14ac:dyDescent="0.4">
      <c r="A7045" t="str">
        <f>HYPERLINK("\\10.12.11.20\TFO.FAIT.Share\정지범\2022\1.IT문서\기본자료\MES")</f>
        <v>\\10.12.11.20\TFO.FAIT.Share\정지범\2022\1.IT문서\기본자료\MES</v>
      </c>
    </row>
    <row r="7046" spans="1:1" x14ac:dyDescent="0.4">
      <c r="A7046" t="str">
        <f>HYPERLINK("\\10.12.11.20\TFO.FAIT.Share\정지범\2022\1.IT문서\기본자료\SFA WMS")</f>
        <v>\\10.12.11.20\TFO.FAIT.Share\정지범\2022\1.IT문서\기본자료\SFA WMS</v>
      </c>
    </row>
    <row r="7047" spans="1:1" x14ac:dyDescent="0.4">
      <c r="A7047" t="str">
        <f>HYPERLINK("\\10.12.11.20\TFO.FAIT.Share\정지범\2022\1.IT문서\기본자료\TFO WMS")</f>
        <v>\\10.12.11.20\TFO.FAIT.Share\정지범\2022\1.IT문서\기본자료\TFO WMS</v>
      </c>
    </row>
    <row r="7048" spans="1:1" x14ac:dyDescent="0.4">
      <c r="A7048" t="str">
        <f>HYPERLINK("\\10.12.11.20\TFO.FAIT.Share\정지범\2022\1.IT문서\기본자료\접속용계정(Oracle및 기타)")</f>
        <v>\\10.12.11.20\TFO.FAIT.Share\정지범\2022\1.IT문서\기본자료\접속용계정(Oracle및 기타)</v>
      </c>
    </row>
    <row r="7049" spans="1:1" x14ac:dyDescent="0.4">
      <c r="A7049" t="str">
        <f>HYPERLINK("\\10.12.11.20\TFO.FAIT.Share\정지범\2022\1.IT문서\기본자료\MES\공정도")</f>
        <v>\\10.12.11.20\TFO.FAIT.Share\정지범\2022\1.IT문서\기본자료\MES\공정도</v>
      </c>
    </row>
    <row r="7050" spans="1:1" x14ac:dyDescent="0.4">
      <c r="A7050" t="str">
        <f>HYPERLINK("\\10.12.11.20\TFO.FAIT.Share\정지범\2022\1.IT문서\기본자료\TFO WMS\1.배포방법")</f>
        <v>\\10.12.11.20\TFO.FAIT.Share\정지범\2022\1.IT문서\기본자료\TFO WMS\1.배포방법</v>
      </c>
    </row>
    <row r="7051" spans="1:1" x14ac:dyDescent="0.4">
      <c r="A7051" t="str">
        <f>HYPERLINK("\\10.12.11.20\TFO.FAIT.Share\정지범\2022\1.IT문서\기본자료\TFO WMS\개발서버접속방법")</f>
        <v>\\10.12.11.20\TFO.FAIT.Share\정지범\2022\1.IT문서\기본자료\TFO WMS\개발서버접속방법</v>
      </c>
    </row>
    <row r="7052" spans="1:1" x14ac:dyDescent="0.4">
      <c r="A7052" t="str">
        <f>HYPERLINK("\\10.12.11.20\TFO.FAIT.Share\정지범\2022\3.업무\VM_MES라이센스 교체")</f>
        <v>\\10.12.11.20\TFO.FAIT.Share\정지범\2022\3.업무\VM_MES라이센스 교체</v>
      </c>
    </row>
    <row r="7053" spans="1:1" x14ac:dyDescent="0.4">
      <c r="A7053" t="str">
        <f>HYPERLINK("\\10.12.11.20\TFO.FAIT.Share\정지범\2022\3.업무\불량항목 불일치")</f>
        <v>\\10.12.11.20\TFO.FAIT.Share\정지범\2022\3.업무\불량항목 불일치</v>
      </c>
    </row>
    <row r="7054" spans="1:1" x14ac:dyDescent="0.4">
      <c r="A7054" t="str">
        <f>HYPERLINK("\\10.12.11.20\TFO.FAIT.Share\정지범\2022\3.업무\불량항목 불일치\Table BackUp")</f>
        <v>\\10.12.11.20\TFO.FAIT.Share\정지범\2022\3.업무\불량항목 불일치\Table BackUp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2022-03-25T04:35:34Z</dcterms:created>
  <dcterms:modified xsi:type="dcterms:W3CDTF">2022-03-29T00:39:29Z</dcterms:modified>
</cp:coreProperties>
</file>