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LBehavioralCoreD030/Neurobiology Laboratories/Cushman/Capacitive Touch Project/CapTouch_Paper_Review_Files/"/>
    </mc:Choice>
  </mc:AlternateContent>
  <xr:revisionPtr revIDLastSave="0" documentId="13_ncr:1_{768F1F96-131A-BD45-8DE1-D5330996C63B}" xr6:coauthVersionLast="45" xr6:coauthVersionMax="45" xr10:uidLastSave="{00000000-0000-0000-0000-000000000000}"/>
  <bookViews>
    <workbookView xWindow="3980" yWindow="3060" windowWidth="26840" windowHeight="15940" activeTab="2" xr2:uid="{378D58E7-23A4-3746-84C7-E553D4267B12}"/>
  </bookViews>
  <sheets>
    <sheet name="CapTouch 2.0" sheetId="1" r:id="rId1"/>
    <sheet name="CapTouch 2.0 Scorer 2" sheetId="2" r:id="rId2"/>
    <sheet name="Manual scoring comparis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2" l="1"/>
  <c r="S14" i="2"/>
  <c r="S11" i="2"/>
  <c r="S10" i="2"/>
  <c r="S9" i="2"/>
  <c r="S8" i="2"/>
  <c r="S7" i="2"/>
  <c r="T6" i="2"/>
  <c r="S12" i="2" s="1"/>
  <c r="S6" i="2"/>
  <c r="U6" i="2" s="1"/>
  <c r="S13" i="2" s="1"/>
  <c r="U5" i="2"/>
  <c r="U4" i="2"/>
  <c r="E36" i="2"/>
  <c r="D36" i="2"/>
  <c r="C36" i="2"/>
  <c r="B36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N33" i="2"/>
  <c r="M33" i="2"/>
  <c r="L33" i="2"/>
  <c r="K33" i="2"/>
  <c r="J33" i="2"/>
  <c r="I33" i="2"/>
  <c r="H33" i="2"/>
  <c r="G33" i="2"/>
  <c r="F33" i="2"/>
  <c r="N32" i="2"/>
  <c r="M32" i="2"/>
  <c r="L32" i="2"/>
  <c r="K32" i="2"/>
  <c r="J32" i="2"/>
  <c r="I32" i="2"/>
  <c r="H32" i="2"/>
  <c r="G32" i="2"/>
  <c r="F32" i="2"/>
  <c r="N31" i="2"/>
  <c r="M31" i="2"/>
  <c r="L31" i="2"/>
  <c r="K31" i="2"/>
  <c r="J31" i="2"/>
  <c r="I31" i="2"/>
  <c r="H31" i="2"/>
  <c r="G31" i="2"/>
  <c r="F31" i="2"/>
  <c r="N30" i="2"/>
  <c r="M30" i="2"/>
  <c r="L30" i="2"/>
  <c r="K30" i="2"/>
  <c r="J30" i="2"/>
  <c r="I30" i="2"/>
  <c r="H30" i="2"/>
  <c r="G30" i="2"/>
  <c r="F30" i="2"/>
  <c r="N29" i="2"/>
  <c r="M29" i="2"/>
  <c r="L29" i="2"/>
  <c r="K29" i="2"/>
  <c r="J29" i="2"/>
  <c r="I29" i="2"/>
  <c r="H29" i="2"/>
  <c r="G29" i="2"/>
  <c r="F29" i="2"/>
  <c r="N28" i="2"/>
  <c r="M28" i="2"/>
  <c r="L28" i="2"/>
  <c r="K28" i="2"/>
  <c r="J28" i="2"/>
  <c r="I28" i="2"/>
  <c r="H28" i="2"/>
  <c r="G28" i="2"/>
  <c r="F28" i="2"/>
  <c r="N27" i="2"/>
  <c r="M27" i="2"/>
  <c r="L27" i="2"/>
  <c r="K27" i="2"/>
  <c r="J27" i="2"/>
  <c r="I27" i="2"/>
  <c r="H27" i="2"/>
  <c r="G27" i="2"/>
  <c r="F27" i="2"/>
  <c r="N26" i="2"/>
  <c r="M26" i="2"/>
  <c r="L26" i="2"/>
  <c r="K26" i="2"/>
  <c r="J26" i="2"/>
  <c r="I26" i="2"/>
  <c r="H26" i="2"/>
  <c r="G26" i="2"/>
  <c r="F26" i="2"/>
  <c r="N25" i="2"/>
  <c r="M25" i="2"/>
  <c r="L25" i="2"/>
  <c r="K25" i="2"/>
  <c r="J25" i="2"/>
  <c r="I25" i="2"/>
  <c r="H25" i="2"/>
  <c r="G25" i="2"/>
  <c r="F25" i="2"/>
  <c r="N24" i="2"/>
  <c r="M24" i="2"/>
  <c r="L24" i="2"/>
  <c r="K24" i="2"/>
  <c r="J24" i="2"/>
  <c r="I24" i="2"/>
  <c r="H24" i="2"/>
  <c r="G24" i="2"/>
  <c r="F24" i="2"/>
  <c r="N23" i="2"/>
  <c r="M23" i="2"/>
  <c r="L23" i="2"/>
  <c r="K23" i="2"/>
  <c r="J23" i="2"/>
  <c r="I23" i="2"/>
  <c r="H23" i="2"/>
  <c r="G23" i="2"/>
  <c r="F23" i="2"/>
  <c r="N22" i="2"/>
  <c r="M22" i="2"/>
  <c r="L22" i="2"/>
  <c r="K22" i="2"/>
  <c r="J22" i="2"/>
  <c r="I22" i="2"/>
  <c r="H22" i="2"/>
  <c r="G22" i="2"/>
  <c r="F22" i="2"/>
  <c r="N21" i="2"/>
  <c r="M21" i="2"/>
  <c r="L21" i="2"/>
  <c r="K21" i="2"/>
  <c r="J21" i="2"/>
  <c r="I21" i="2"/>
  <c r="H21" i="2"/>
  <c r="G21" i="2"/>
  <c r="F21" i="2"/>
  <c r="N20" i="2"/>
  <c r="M20" i="2"/>
  <c r="L20" i="2"/>
  <c r="K20" i="2"/>
  <c r="J20" i="2"/>
  <c r="I20" i="2"/>
  <c r="H20" i="2"/>
  <c r="G20" i="2"/>
  <c r="F20" i="2"/>
  <c r="N19" i="2"/>
  <c r="M19" i="2"/>
  <c r="L19" i="2"/>
  <c r="K19" i="2"/>
  <c r="J19" i="2"/>
  <c r="I19" i="2"/>
  <c r="H19" i="2"/>
  <c r="G19" i="2"/>
  <c r="F19" i="2"/>
  <c r="N18" i="2"/>
  <c r="M18" i="2"/>
  <c r="L18" i="2"/>
  <c r="K18" i="2"/>
  <c r="J18" i="2"/>
  <c r="J36" i="2" s="1"/>
  <c r="I18" i="2"/>
  <c r="H18" i="2"/>
  <c r="G18" i="2"/>
  <c r="F18" i="2"/>
  <c r="N17" i="2"/>
  <c r="M17" i="2"/>
  <c r="L17" i="2"/>
  <c r="K17" i="2"/>
  <c r="J17" i="2"/>
  <c r="I17" i="2"/>
  <c r="I36" i="2" s="1"/>
  <c r="H17" i="2"/>
  <c r="H36" i="2" s="1"/>
  <c r="G17" i="2"/>
  <c r="G36" i="2" s="1"/>
  <c r="F17" i="2"/>
  <c r="N16" i="2"/>
  <c r="N36" i="2" s="1"/>
  <c r="M16" i="2"/>
  <c r="M36" i="2" s="1"/>
  <c r="L16" i="2"/>
  <c r="L36" i="2" s="1"/>
  <c r="K16" i="2"/>
  <c r="J16" i="2"/>
  <c r="I16" i="2"/>
  <c r="H16" i="2"/>
  <c r="G16" i="2"/>
  <c r="F16" i="2"/>
  <c r="F36" i="2" s="1"/>
  <c r="N15" i="2"/>
  <c r="M15" i="2"/>
  <c r="L15" i="2"/>
  <c r="K15" i="2"/>
  <c r="K36" i="2" s="1"/>
  <c r="J15" i="2"/>
  <c r="I15" i="2"/>
  <c r="H15" i="2"/>
  <c r="G15" i="2"/>
  <c r="F15" i="2"/>
  <c r="E12" i="2"/>
  <c r="F12" i="2"/>
  <c r="G12" i="2"/>
  <c r="H12" i="2"/>
  <c r="I12" i="2"/>
  <c r="J12" i="2"/>
  <c r="K12" i="2"/>
  <c r="D12" i="2"/>
  <c r="S15" i="1"/>
  <c r="S14" i="1"/>
  <c r="S9" i="1"/>
  <c r="S8" i="1"/>
  <c r="S7" i="1"/>
  <c r="T6" i="1"/>
  <c r="S12" i="1" s="1"/>
  <c r="S6" i="1"/>
  <c r="U6" i="1" s="1"/>
  <c r="U5" i="1"/>
  <c r="U4" i="1"/>
  <c r="S11" i="1" s="1"/>
  <c r="E36" i="1"/>
  <c r="D36" i="1"/>
  <c r="C36" i="1"/>
  <c r="B36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N33" i="1"/>
  <c r="M33" i="1"/>
  <c r="L33" i="1"/>
  <c r="K33" i="1"/>
  <c r="J33" i="1"/>
  <c r="I33" i="1"/>
  <c r="H33" i="1"/>
  <c r="G33" i="1"/>
  <c r="F33" i="1"/>
  <c r="N32" i="1"/>
  <c r="M32" i="1"/>
  <c r="L32" i="1"/>
  <c r="K32" i="1"/>
  <c r="J32" i="1"/>
  <c r="I32" i="1"/>
  <c r="H32" i="1"/>
  <c r="G32" i="1"/>
  <c r="F32" i="1"/>
  <c r="N31" i="1"/>
  <c r="M31" i="1"/>
  <c r="L31" i="1"/>
  <c r="K31" i="1"/>
  <c r="J31" i="1"/>
  <c r="I31" i="1"/>
  <c r="H31" i="1"/>
  <c r="G31" i="1"/>
  <c r="F31" i="1"/>
  <c r="N30" i="1"/>
  <c r="M30" i="1"/>
  <c r="L30" i="1"/>
  <c r="K30" i="1"/>
  <c r="J30" i="1"/>
  <c r="I30" i="1"/>
  <c r="H30" i="1"/>
  <c r="G30" i="1"/>
  <c r="F30" i="1"/>
  <c r="N29" i="1"/>
  <c r="M29" i="1"/>
  <c r="L29" i="1"/>
  <c r="K29" i="1"/>
  <c r="J29" i="1"/>
  <c r="I29" i="1"/>
  <c r="H29" i="1"/>
  <c r="G29" i="1"/>
  <c r="F29" i="1"/>
  <c r="N28" i="1"/>
  <c r="M28" i="1"/>
  <c r="L28" i="1"/>
  <c r="K28" i="1"/>
  <c r="J28" i="1"/>
  <c r="I28" i="1"/>
  <c r="H28" i="1"/>
  <c r="G28" i="1"/>
  <c r="F28" i="1"/>
  <c r="N27" i="1"/>
  <c r="M27" i="1"/>
  <c r="L27" i="1"/>
  <c r="K27" i="1"/>
  <c r="J27" i="1"/>
  <c r="I27" i="1"/>
  <c r="H27" i="1"/>
  <c r="G27" i="1"/>
  <c r="F27" i="1"/>
  <c r="N26" i="1"/>
  <c r="M26" i="1"/>
  <c r="L26" i="1"/>
  <c r="K26" i="1"/>
  <c r="J26" i="1"/>
  <c r="I26" i="1"/>
  <c r="H26" i="1"/>
  <c r="G26" i="1"/>
  <c r="F26" i="1"/>
  <c r="N25" i="1"/>
  <c r="M25" i="1"/>
  <c r="L25" i="1"/>
  <c r="K25" i="1"/>
  <c r="J25" i="1"/>
  <c r="I25" i="1"/>
  <c r="H25" i="1"/>
  <c r="G25" i="1"/>
  <c r="F25" i="1"/>
  <c r="N24" i="1"/>
  <c r="M24" i="1"/>
  <c r="L24" i="1"/>
  <c r="K24" i="1"/>
  <c r="J24" i="1"/>
  <c r="I24" i="1"/>
  <c r="H24" i="1"/>
  <c r="G24" i="1"/>
  <c r="F24" i="1"/>
  <c r="N23" i="1"/>
  <c r="M23" i="1"/>
  <c r="L23" i="1"/>
  <c r="K23" i="1"/>
  <c r="J23" i="1"/>
  <c r="I23" i="1"/>
  <c r="H23" i="1"/>
  <c r="G23" i="1"/>
  <c r="F23" i="1"/>
  <c r="N22" i="1"/>
  <c r="M22" i="1"/>
  <c r="L22" i="1"/>
  <c r="K22" i="1"/>
  <c r="J22" i="1"/>
  <c r="I22" i="1"/>
  <c r="H22" i="1"/>
  <c r="G22" i="1"/>
  <c r="F22" i="1"/>
  <c r="N21" i="1"/>
  <c r="M21" i="1"/>
  <c r="L21" i="1"/>
  <c r="K21" i="1"/>
  <c r="J21" i="1"/>
  <c r="I21" i="1"/>
  <c r="H21" i="1"/>
  <c r="G21" i="1"/>
  <c r="F21" i="1"/>
  <c r="N20" i="1"/>
  <c r="M20" i="1"/>
  <c r="L20" i="1"/>
  <c r="K20" i="1"/>
  <c r="J20" i="1"/>
  <c r="I20" i="1"/>
  <c r="H20" i="1"/>
  <c r="G20" i="1"/>
  <c r="F20" i="1"/>
  <c r="N19" i="1"/>
  <c r="M19" i="1"/>
  <c r="L19" i="1"/>
  <c r="K19" i="1"/>
  <c r="J19" i="1"/>
  <c r="I19" i="1"/>
  <c r="H19" i="1"/>
  <c r="G19" i="1"/>
  <c r="F19" i="1"/>
  <c r="N18" i="1"/>
  <c r="M18" i="1"/>
  <c r="L18" i="1"/>
  <c r="K18" i="1"/>
  <c r="J18" i="1"/>
  <c r="J36" i="1" s="1"/>
  <c r="I18" i="1"/>
  <c r="H18" i="1"/>
  <c r="G18" i="1"/>
  <c r="F18" i="1"/>
  <c r="N17" i="1"/>
  <c r="M17" i="1"/>
  <c r="L17" i="1"/>
  <c r="K17" i="1"/>
  <c r="J17" i="1"/>
  <c r="I17" i="1"/>
  <c r="I36" i="1" s="1"/>
  <c r="H17" i="1"/>
  <c r="H36" i="1" s="1"/>
  <c r="G17" i="1"/>
  <c r="G36" i="1" s="1"/>
  <c r="F17" i="1"/>
  <c r="N16" i="1"/>
  <c r="N36" i="1" s="1"/>
  <c r="M16" i="1"/>
  <c r="M36" i="1" s="1"/>
  <c r="L16" i="1"/>
  <c r="L36" i="1" s="1"/>
  <c r="K16" i="1"/>
  <c r="K36" i="1" s="1"/>
  <c r="J16" i="1"/>
  <c r="I16" i="1"/>
  <c r="H16" i="1"/>
  <c r="G16" i="1"/>
  <c r="F16" i="1"/>
  <c r="F36" i="1" s="1"/>
  <c r="H13" i="1"/>
  <c r="G13" i="1"/>
  <c r="F13" i="1"/>
  <c r="E13" i="1"/>
  <c r="L12" i="1"/>
  <c r="K12" i="1"/>
  <c r="J12" i="1"/>
  <c r="I12" i="1"/>
  <c r="H12" i="1"/>
  <c r="G12" i="1"/>
  <c r="F12" i="1"/>
  <c r="E12" i="1"/>
  <c r="F35" i="2" l="1"/>
  <c r="G35" i="2"/>
  <c r="H35" i="2"/>
  <c r="I35" i="2"/>
  <c r="J35" i="2"/>
  <c r="K35" i="2"/>
  <c r="L35" i="2"/>
  <c r="M35" i="2"/>
  <c r="N35" i="2"/>
  <c r="S13" i="1"/>
  <c r="S10" i="1"/>
  <c r="F35" i="1"/>
  <c r="G35" i="1"/>
  <c r="H35" i="1"/>
  <c r="I35" i="1"/>
  <c r="J35" i="1"/>
  <c r="K35" i="1"/>
  <c r="L35" i="1"/>
  <c r="M35" i="1"/>
  <c r="N35" i="1"/>
</calcChain>
</file>

<file path=xl/sharedStrings.xml><?xml version="1.0" encoding="utf-8"?>
<sst xmlns="http://schemas.openxmlformats.org/spreadsheetml/2006/main" count="179" uniqueCount="53">
  <si>
    <t>Experiment</t>
  </si>
  <si>
    <t>Animal ID</t>
  </si>
  <si>
    <t>Sex</t>
  </si>
  <si>
    <t>Trial name</t>
  </si>
  <si>
    <t>True Positive Obejct 1</t>
  </si>
  <si>
    <t>True Negative Object 1</t>
  </si>
  <si>
    <t>False Positive Object 1</t>
  </si>
  <si>
    <t>False Negative Object 1</t>
  </si>
  <si>
    <t>True Positive Obejct 2</t>
  </si>
  <si>
    <t>True Negative Object 2</t>
  </si>
  <si>
    <t>False Positive Object 2</t>
  </si>
  <si>
    <t>False Negative Object 2</t>
  </si>
  <si>
    <t>200211_Cushman_Fry_newobjecttest</t>
  </si>
  <si>
    <t>4.1</t>
  </si>
  <si>
    <t>F</t>
  </si>
  <si>
    <t>Trial 27</t>
  </si>
  <si>
    <t>Trial 28</t>
  </si>
  <si>
    <t>Trial 29</t>
  </si>
  <si>
    <t>M</t>
  </si>
  <si>
    <t>Trial 31</t>
  </si>
  <si>
    <t>Trial 32</t>
  </si>
  <si>
    <t>Trial 33</t>
  </si>
  <si>
    <t>average</t>
  </si>
  <si>
    <t>average w/o 8.4 object 1</t>
  </si>
  <si>
    <t>True Positive</t>
  </si>
  <si>
    <t>True Negative</t>
  </si>
  <si>
    <t>False Positive</t>
  </si>
  <si>
    <t>False Negative</t>
  </si>
  <si>
    <t>accuracy</t>
  </si>
  <si>
    <t xml:space="preserve">misclassification rate </t>
  </si>
  <si>
    <t>captouch sensitivity (true positive rate)</t>
  </si>
  <si>
    <t>false positive rate</t>
  </si>
  <si>
    <t>true negative rate</t>
  </si>
  <si>
    <t>precision</t>
  </si>
  <si>
    <t>prevalence</t>
  </si>
  <si>
    <t xml:space="preserve">specificity </t>
  </si>
  <si>
    <t>negative predicitive value</t>
  </si>
  <si>
    <t>std dev</t>
  </si>
  <si>
    <t>Confusion Matrix</t>
  </si>
  <si>
    <t>CapTouch</t>
  </si>
  <si>
    <t>Manual Scoring</t>
  </si>
  <si>
    <t>non-interacting (0)</t>
  </si>
  <si>
    <t>interacting (1)</t>
  </si>
  <si>
    <t>Scorer #1</t>
  </si>
  <si>
    <t>Scorer #3</t>
  </si>
  <si>
    <t>animal ID</t>
  </si>
  <si>
    <t>sex</t>
  </si>
  <si>
    <t>cap_object 1</t>
  </si>
  <si>
    <t>cap_object 2</t>
  </si>
  <si>
    <t>manual_object 1</t>
  </si>
  <si>
    <t>manual_object2</t>
  </si>
  <si>
    <t>Manual</t>
  </si>
  <si>
    <t>captouch malfunction omit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</si>
</sst>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28B3-5033-B145-9F23-26441EFC0BFD}">
  <dimension ref="A1:U36"/>
  <sheetViews>
    <sheetView workbookViewId="0">
      <selection activeCell="Q21" sqref="Q21"/>
    </sheetView>
  </sheetViews>
  <sheetFormatPr baseColWidth="10" defaultRowHeight="16" x14ac:dyDescent="0.2"/>
  <sheetData>
    <row r="1" spans="1:2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t="s">
        <v>38</v>
      </c>
    </row>
    <row r="2" spans="1:21" x14ac:dyDescent="0.2">
      <c r="A2" t="s">
        <v>12</v>
      </c>
      <c r="B2" t="s">
        <v>13</v>
      </c>
      <c r="C2" t="s">
        <v>14</v>
      </c>
      <c r="D2" t="s">
        <v>15</v>
      </c>
      <c r="E2">
        <v>12</v>
      </c>
      <c r="F2">
        <v>17966</v>
      </c>
      <c r="G2">
        <v>4</v>
      </c>
      <c r="H2">
        <v>20</v>
      </c>
      <c r="I2">
        <v>0</v>
      </c>
      <c r="J2">
        <v>17915</v>
      </c>
      <c r="K2">
        <v>32</v>
      </c>
      <c r="L2">
        <v>55</v>
      </c>
      <c r="S2" t="s">
        <v>39</v>
      </c>
    </row>
    <row r="3" spans="1:21" x14ac:dyDescent="0.2">
      <c r="A3" t="s">
        <v>12</v>
      </c>
      <c r="B3" s="3">
        <v>4.2</v>
      </c>
      <c r="C3" t="s">
        <v>14</v>
      </c>
      <c r="D3" t="s">
        <v>16</v>
      </c>
      <c r="E3">
        <v>696</v>
      </c>
      <c r="F3">
        <v>17149</v>
      </c>
      <c r="G3">
        <v>128</v>
      </c>
      <c r="H3">
        <v>29</v>
      </c>
      <c r="I3">
        <v>213</v>
      </c>
      <c r="J3">
        <v>17616</v>
      </c>
      <c r="K3">
        <v>74</v>
      </c>
      <c r="L3">
        <v>99</v>
      </c>
      <c r="Q3" t="s">
        <v>40</v>
      </c>
      <c r="S3" t="s">
        <v>41</v>
      </c>
      <c r="T3" t="s">
        <v>42</v>
      </c>
    </row>
    <row r="4" spans="1:21" x14ac:dyDescent="0.2">
      <c r="A4" t="s">
        <v>12</v>
      </c>
      <c r="B4" s="3">
        <v>4.3</v>
      </c>
      <c r="C4" t="s">
        <v>14</v>
      </c>
      <c r="D4" t="s">
        <v>17</v>
      </c>
      <c r="E4">
        <v>169</v>
      </c>
      <c r="F4">
        <v>17728</v>
      </c>
      <c r="G4">
        <v>71</v>
      </c>
      <c r="H4">
        <v>34</v>
      </c>
      <c r="I4">
        <v>187</v>
      </c>
      <c r="J4">
        <v>17667</v>
      </c>
      <c r="K4">
        <v>59</v>
      </c>
      <c r="L4">
        <v>89</v>
      </c>
      <c r="R4" t="s">
        <v>41</v>
      </c>
      <c r="S4" s="2">
        <v>17556.2</v>
      </c>
      <c r="T4" s="2">
        <v>95.39</v>
      </c>
      <c r="U4">
        <f>SUM(S4:T4)</f>
        <v>17651.59</v>
      </c>
    </row>
    <row r="5" spans="1:21" x14ac:dyDescent="0.2">
      <c r="A5" t="s">
        <v>12</v>
      </c>
      <c r="B5" s="3">
        <v>4.4000000000000004</v>
      </c>
      <c r="C5" t="s">
        <v>14</v>
      </c>
      <c r="D5" t="s">
        <v>17</v>
      </c>
      <c r="E5">
        <v>1125</v>
      </c>
      <c r="F5">
        <v>16538</v>
      </c>
      <c r="G5">
        <v>282</v>
      </c>
      <c r="H5">
        <v>56</v>
      </c>
      <c r="I5">
        <v>663</v>
      </c>
      <c r="J5">
        <v>17144</v>
      </c>
      <c r="K5">
        <v>131</v>
      </c>
      <c r="L5">
        <v>63</v>
      </c>
      <c r="R5" t="s">
        <v>42</v>
      </c>
      <c r="S5" s="2">
        <v>49.47</v>
      </c>
      <c r="T5" s="2">
        <v>300.83999999999997</v>
      </c>
      <c r="U5">
        <f>SUM(S5:T5)</f>
        <v>350.30999999999995</v>
      </c>
    </row>
    <row r="6" spans="1:21" x14ac:dyDescent="0.2">
      <c r="A6" t="s">
        <v>12</v>
      </c>
      <c r="B6" s="3">
        <v>8.1</v>
      </c>
      <c r="C6" t="s">
        <v>18</v>
      </c>
      <c r="D6" t="s">
        <v>19</v>
      </c>
      <c r="E6">
        <v>0</v>
      </c>
      <c r="F6">
        <v>18002</v>
      </c>
      <c r="G6">
        <v>0</v>
      </c>
      <c r="H6">
        <v>0</v>
      </c>
      <c r="I6">
        <v>0</v>
      </c>
      <c r="J6">
        <v>17991</v>
      </c>
      <c r="K6">
        <v>0</v>
      </c>
      <c r="L6">
        <v>11</v>
      </c>
      <c r="S6">
        <f>SUM(S4:S5)</f>
        <v>17605.670000000002</v>
      </c>
      <c r="T6">
        <f>SUM(T4:T5)</f>
        <v>396.22999999999996</v>
      </c>
      <c r="U6">
        <f>SUM(S6:T6)</f>
        <v>18001.900000000001</v>
      </c>
    </row>
    <row r="7" spans="1:21" x14ac:dyDescent="0.2">
      <c r="A7" t="s">
        <v>12</v>
      </c>
      <c r="B7" s="3">
        <v>8.1999999999999993</v>
      </c>
      <c r="C7" t="s">
        <v>18</v>
      </c>
      <c r="D7" t="s">
        <v>19</v>
      </c>
      <c r="E7">
        <v>319</v>
      </c>
      <c r="F7">
        <v>17387</v>
      </c>
      <c r="G7">
        <v>234</v>
      </c>
      <c r="H7">
        <v>62</v>
      </c>
      <c r="I7">
        <v>239</v>
      </c>
      <c r="J7">
        <v>17689</v>
      </c>
      <c r="K7">
        <v>49</v>
      </c>
      <c r="L7">
        <v>25</v>
      </c>
      <c r="R7" t="s">
        <v>28</v>
      </c>
      <c r="S7">
        <f>(T5+S4)/(SUM(S4:T5))</f>
        <v>0.99195307162021784</v>
      </c>
    </row>
    <row r="8" spans="1:21" x14ac:dyDescent="0.2">
      <c r="A8" t="s">
        <v>12</v>
      </c>
      <c r="B8" s="3">
        <v>8.3000000000000007</v>
      </c>
      <c r="C8" t="s">
        <v>18</v>
      </c>
      <c r="D8" t="s">
        <v>20</v>
      </c>
      <c r="E8">
        <v>909</v>
      </c>
      <c r="F8">
        <v>16821</v>
      </c>
      <c r="G8">
        <v>206</v>
      </c>
      <c r="H8">
        <v>66</v>
      </c>
      <c r="I8">
        <v>902</v>
      </c>
      <c r="J8">
        <v>16790</v>
      </c>
      <c r="K8">
        <v>165</v>
      </c>
      <c r="L8">
        <v>145</v>
      </c>
      <c r="R8" t="s">
        <v>29</v>
      </c>
      <c r="S8">
        <f>(S5+T4)/SUM(S4:T5)</f>
        <v>8.0469283797821346E-3</v>
      </c>
    </row>
    <row r="9" spans="1:21" x14ac:dyDescent="0.2">
      <c r="A9" s="4" t="s">
        <v>12</v>
      </c>
      <c r="B9" s="5">
        <v>8.4</v>
      </c>
      <c r="C9" s="4" t="s">
        <v>18</v>
      </c>
      <c r="D9" s="4" t="s">
        <v>20</v>
      </c>
      <c r="E9" s="4">
        <v>225</v>
      </c>
      <c r="F9" s="4">
        <v>17105</v>
      </c>
      <c r="G9" s="4">
        <v>646</v>
      </c>
      <c r="H9" s="4">
        <v>26</v>
      </c>
      <c r="I9" s="4">
        <v>259</v>
      </c>
      <c r="J9" s="4">
        <v>17598</v>
      </c>
      <c r="K9" s="4">
        <v>129</v>
      </c>
      <c r="L9" s="4">
        <v>16</v>
      </c>
      <c r="R9" t="s">
        <v>30</v>
      </c>
      <c r="S9">
        <f>T5/U5</f>
        <v>0.8587822214609917</v>
      </c>
    </row>
    <row r="10" spans="1:21" x14ac:dyDescent="0.2">
      <c r="A10" t="s">
        <v>12</v>
      </c>
      <c r="B10" s="3">
        <v>8.1</v>
      </c>
      <c r="C10" t="s">
        <v>18</v>
      </c>
      <c r="D10" t="s">
        <v>21</v>
      </c>
      <c r="E10">
        <v>8</v>
      </c>
      <c r="F10">
        <v>17970</v>
      </c>
      <c r="G10">
        <v>0</v>
      </c>
      <c r="H10">
        <v>24</v>
      </c>
      <c r="I10">
        <v>0</v>
      </c>
      <c r="J10">
        <v>17972</v>
      </c>
      <c r="K10">
        <v>0</v>
      </c>
      <c r="L10">
        <v>30</v>
      </c>
      <c r="R10" t="s">
        <v>31</v>
      </c>
      <c r="S10">
        <f>T4/U4</f>
        <v>5.4040457545184318E-3</v>
      </c>
    </row>
    <row r="11" spans="1:21" x14ac:dyDescent="0.2">
      <c r="A11" t="s">
        <v>12</v>
      </c>
      <c r="B11" s="3">
        <v>4.0999999999999996</v>
      </c>
      <c r="C11" t="s">
        <v>14</v>
      </c>
      <c r="D11" t="s">
        <v>21</v>
      </c>
      <c r="E11">
        <v>0</v>
      </c>
      <c r="F11">
        <v>17910</v>
      </c>
      <c r="G11">
        <v>27</v>
      </c>
      <c r="H11">
        <v>65</v>
      </c>
      <c r="I11">
        <v>15</v>
      </c>
      <c r="J11">
        <v>17715</v>
      </c>
      <c r="K11">
        <v>221</v>
      </c>
      <c r="L11">
        <v>51</v>
      </c>
      <c r="R11" t="s">
        <v>32</v>
      </c>
      <c r="S11">
        <f>S4/U4</f>
        <v>0.99459595424548164</v>
      </c>
    </row>
    <row r="12" spans="1:21" x14ac:dyDescent="0.2">
      <c r="D12" t="s">
        <v>22</v>
      </c>
      <c r="E12">
        <f>AVERAGE(E2:E11)</f>
        <v>346.3</v>
      </c>
      <c r="F12">
        <f>AVERAGE(F2:F11)</f>
        <v>17457.599999999999</v>
      </c>
      <c r="G12">
        <f t="shared" ref="G12:L12" si="0">AVERAGE(G2:G11)</f>
        <v>159.80000000000001</v>
      </c>
      <c r="H12">
        <f t="shared" si="0"/>
        <v>38.200000000000003</v>
      </c>
      <c r="I12">
        <f t="shared" si="0"/>
        <v>247.8</v>
      </c>
      <c r="J12">
        <f t="shared" si="0"/>
        <v>17609.7</v>
      </c>
      <c r="K12">
        <f t="shared" si="0"/>
        <v>86</v>
      </c>
      <c r="L12">
        <f t="shared" si="0"/>
        <v>58.4</v>
      </c>
      <c r="R12" t="s">
        <v>33</v>
      </c>
      <c r="S12">
        <f>T5/T6</f>
        <v>0.759255987683921</v>
      </c>
    </row>
    <row r="13" spans="1:21" x14ac:dyDescent="0.2">
      <c r="D13" t="s">
        <v>23</v>
      </c>
      <c r="E13">
        <f>AVERAGE(E2:E8,E10:E11)</f>
        <v>359.77777777777777</v>
      </c>
      <c r="F13">
        <f t="shared" ref="F13:H13" si="1">AVERAGE(F2:F8,F10:F11)</f>
        <v>17496.777777777777</v>
      </c>
      <c r="G13">
        <f t="shared" si="1"/>
        <v>105.77777777777777</v>
      </c>
      <c r="H13">
        <f t="shared" si="1"/>
        <v>39.555555555555557</v>
      </c>
      <c r="R13" t="s">
        <v>34</v>
      </c>
      <c r="S13">
        <f>U5/U6</f>
        <v>1.9459612596448149E-2</v>
      </c>
    </row>
    <row r="14" spans="1:21" x14ac:dyDescent="0.2">
      <c r="R14" t="s">
        <v>35</v>
      </c>
      <c r="S14">
        <f>S4/(S4+T4)</f>
        <v>0.99459595424548164</v>
      </c>
    </row>
    <row r="15" spans="1:21" x14ac:dyDescent="0.2">
      <c r="B15" s="1" t="s">
        <v>24</v>
      </c>
      <c r="C15" s="1" t="s">
        <v>25</v>
      </c>
      <c r="D15" s="1" t="s">
        <v>26</v>
      </c>
      <c r="E15" s="1" t="s">
        <v>27</v>
      </c>
      <c r="F15" s="2" t="s">
        <v>28</v>
      </c>
      <c r="G15" s="2" t="s">
        <v>29</v>
      </c>
      <c r="H15" s="2" t="s">
        <v>30</v>
      </c>
      <c r="I15" s="2" t="s">
        <v>31</v>
      </c>
      <c r="J15" s="2" t="s">
        <v>32</v>
      </c>
      <c r="K15" s="2" t="s">
        <v>33</v>
      </c>
      <c r="L15" s="2" t="s">
        <v>34</v>
      </c>
      <c r="M15" s="2" t="s">
        <v>35</v>
      </c>
      <c r="N15" s="2" t="s">
        <v>36</v>
      </c>
      <c r="R15" t="s">
        <v>36</v>
      </c>
      <c r="S15">
        <f>S4/(S4+S5)</f>
        <v>0.99719010977713418</v>
      </c>
    </row>
    <row r="16" spans="1:21" x14ac:dyDescent="0.2">
      <c r="B16">
        <v>12</v>
      </c>
      <c r="C16">
        <v>17966</v>
      </c>
      <c r="D16">
        <v>4</v>
      </c>
      <c r="E16">
        <v>20</v>
      </c>
      <c r="F16">
        <f>(B16+C16)/(SUM(B16:E16))</f>
        <v>0.99866681479835573</v>
      </c>
      <c r="G16">
        <f>(D16+E16)/(SUM(B16:E16))</f>
        <v>1.3331852016442618E-3</v>
      </c>
      <c r="H16">
        <f>B16/(B16+E16)</f>
        <v>0.375</v>
      </c>
      <c r="I16">
        <f>D16/(C16+D16)</f>
        <v>2.2259321090706732E-4</v>
      </c>
      <c r="J16">
        <f>C16/(C16+D16)</f>
        <v>0.99977740678909288</v>
      </c>
      <c r="K16">
        <f>B16/(B16+D16)</f>
        <v>0.75</v>
      </c>
      <c r="L16">
        <f>(B16+E16)/(SUM(B16:E16))</f>
        <v>1.7775802688590157E-3</v>
      </c>
      <c r="M16">
        <f>C16/(C16+D16)</f>
        <v>0.99977740678909288</v>
      </c>
      <c r="N16">
        <f>C16/(E16+C16)</f>
        <v>0.99888802401868115</v>
      </c>
    </row>
    <row r="17" spans="2:14" x14ac:dyDescent="0.2">
      <c r="B17">
        <v>696</v>
      </c>
      <c r="C17">
        <v>17149</v>
      </c>
      <c r="D17">
        <v>128</v>
      </c>
      <c r="E17">
        <v>29</v>
      </c>
      <c r="F17">
        <f t="shared" ref="F17:F34" si="2">(B17+C17)/(SUM(B17:E17))</f>
        <v>0.99127874680591044</v>
      </c>
      <c r="G17">
        <f t="shared" ref="G17:G34" si="3">(D17+E17)/(SUM(B17:E17))</f>
        <v>8.7212531940895448E-3</v>
      </c>
      <c r="H17">
        <f>B17/(B17+E17)</f>
        <v>0.96</v>
      </c>
      <c r="I17">
        <f t="shared" ref="I17:I34" si="4">D17/(C17+D17)</f>
        <v>7.4086936389419463E-3</v>
      </c>
      <c r="J17">
        <f t="shared" ref="J17:J34" si="5">C17/(C17+D17)</f>
        <v>0.99259130636105808</v>
      </c>
      <c r="K17">
        <f t="shared" ref="K17:K34" si="6">B17/(B17+D17)</f>
        <v>0.84466019417475724</v>
      </c>
      <c r="L17">
        <f t="shared" ref="L17:L34" si="7">(B17+E17)/(SUM(B17:E17))</f>
        <v>4.0273302966337077E-2</v>
      </c>
      <c r="M17">
        <f t="shared" ref="M17:M34" si="8">C17/(C17+D17)</f>
        <v>0.99259130636105808</v>
      </c>
      <c r="N17">
        <f t="shared" ref="N17:N34" si="9">C17/(E17+C17)</f>
        <v>0.9983117941553149</v>
      </c>
    </row>
    <row r="18" spans="2:14" x14ac:dyDescent="0.2">
      <c r="B18">
        <v>169</v>
      </c>
      <c r="C18">
        <v>17728</v>
      </c>
      <c r="D18">
        <v>71</v>
      </c>
      <c r="E18">
        <v>34</v>
      </c>
      <c r="F18">
        <f t="shared" si="2"/>
        <v>0.9941673147428064</v>
      </c>
      <c r="G18">
        <f t="shared" si="3"/>
        <v>5.8326852571936455E-3</v>
      </c>
      <c r="H18">
        <f t="shared" ref="H18:H34" si="10">B18/(B18+E18)</f>
        <v>0.83251231527093594</v>
      </c>
      <c r="I18">
        <f t="shared" si="4"/>
        <v>3.9889881454014267E-3</v>
      </c>
      <c r="J18">
        <f t="shared" si="5"/>
        <v>0.99601101185459862</v>
      </c>
      <c r="K18">
        <f t="shared" si="6"/>
        <v>0.70416666666666672</v>
      </c>
      <c r="L18">
        <f t="shared" si="7"/>
        <v>1.1276524830574381E-2</v>
      </c>
      <c r="M18">
        <f t="shared" si="8"/>
        <v>0.99601101185459862</v>
      </c>
      <c r="N18">
        <f t="shared" si="9"/>
        <v>0.9980858011485193</v>
      </c>
    </row>
    <row r="19" spans="2:14" x14ac:dyDescent="0.2">
      <c r="B19">
        <v>1125</v>
      </c>
      <c r="C19">
        <v>16538</v>
      </c>
      <c r="D19">
        <v>282</v>
      </c>
      <c r="E19">
        <v>56</v>
      </c>
      <c r="F19">
        <f t="shared" si="2"/>
        <v>0.98122326537414584</v>
      </c>
      <c r="G19">
        <f t="shared" si="3"/>
        <v>1.8776734625854118E-2</v>
      </c>
      <c r="H19">
        <f t="shared" si="10"/>
        <v>0.95258255715495344</v>
      </c>
      <c r="I19">
        <f t="shared" si="4"/>
        <v>1.676575505350773E-2</v>
      </c>
      <c r="J19">
        <f t="shared" si="5"/>
        <v>0.98323424494649225</v>
      </c>
      <c r="K19">
        <f t="shared" si="6"/>
        <v>0.79957356076759056</v>
      </c>
      <c r="L19">
        <f t="shared" si="7"/>
        <v>6.5607466251874899E-2</v>
      </c>
      <c r="M19">
        <f t="shared" si="8"/>
        <v>0.98323424494649225</v>
      </c>
      <c r="N19">
        <f t="shared" si="9"/>
        <v>0.99662528624804148</v>
      </c>
    </row>
    <row r="20" spans="2:14" x14ac:dyDescent="0.2">
      <c r="B20">
        <v>0</v>
      </c>
      <c r="C20">
        <v>18002</v>
      </c>
      <c r="D20">
        <v>0</v>
      </c>
      <c r="E20">
        <v>0</v>
      </c>
      <c r="F20">
        <f t="shared" si="2"/>
        <v>1</v>
      </c>
      <c r="G20">
        <f t="shared" si="3"/>
        <v>0</v>
      </c>
      <c r="H20" t="e">
        <f t="shared" si="10"/>
        <v>#DIV/0!</v>
      </c>
      <c r="I20">
        <f t="shared" si="4"/>
        <v>0</v>
      </c>
      <c r="J20">
        <f t="shared" si="5"/>
        <v>1</v>
      </c>
      <c r="K20" t="e">
        <f t="shared" si="6"/>
        <v>#DIV/0!</v>
      </c>
      <c r="L20">
        <f t="shared" si="7"/>
        <v>0</v>
      </c>
      <c r="M20">
        <f t="shared" si="8"/>
        <v>1</v>
      </c>
      <c r="N20">
        <f t="shared" si="9"/>
        <v>1</v>
      </c>
    </row>
    <row r="21" spans="2:14" x14ac:dyDescent="0.2">
      <c r="B21">
        <v>319</v>
      </c>
      <c r="C21">
        <v>17387</v>
      </c>
      <c r="D21">
        <v>234</v>
      </c>
      <c r="E21">
        <v>62</v>
      </c>
      <c r="F21">
        <f t="shared" si="2"/>
        <v>0.98355738251305413</v>
      </c>
      <c r="G21">
        <f t="shared" si="3"/>
        <v>1.6442617486945896E-2</v>
      </c>
      <c r="H21">
        <f t="shared" si="10"/>
        <v>0.83727034120734911</v>
      </c>
      <c r="I21">
        <f t="shared" si="4"/>
        <v>1.3279609556778843E-2</v>
      </c>
      <c r="J21">
        <f t="shared" si="5"/>
        <v>0.98672039044322113</v>
      </c>
      <c r="K21">
        <f t="shared" si="6"/>
        <v>0.57685352622061481</v>
      </c>
      <c r="L21">
        <f t="shared" si="7"/>
        <v>2.1164315076102655E-2</v>
      </c>
      <c r="M21">
        <f t="shared" si="8"/>
        <v>0.98672039044322113</v>
      </c>
      <c r="N21">
        <f t="shared" si="9"/>
        <v>0.99644678778153473</v>
      </c>
    </row>
    <row r="22" spans="2:14" x14ac:dyDescent="0.2">
      <c r="B22">
        <v>909</v>
      </c>
      <c r="C22">
        <v>16821</v>
      </c>
      <c r="D22">
        <v>206</v>
      </c>
      <c r="E22">
        <v>66</v>
      </c>
      <c r="F22">
        <f t="shared" si="2"/>
        <v>0.98489056771469841</v>
      </c>
      <c r="G22">
        <f t="shared" si="3"/>
        <v>1.5109432285301634E-2</v>
      </c>
      <c r="H22">
        <f t="shared" si="10"/>
        <v>0.93230769230769228</v>
      </c>
      <c r="I22">
        <f t="shared" si="4"/>
        <v>1.209843190227286E-2</v>
      </c>
      <c r="J22">
        <f t="shared" si="5"/>
        <v>0.98790156809772711</v>
      </c>
      <c r="K22">
        <f t="shared" si="6"/>
        <v>0.81524663677130049</v>
      </c>
      <c r="L22">
        <f t="shared" si="7"/>
        <v>5.4160648816798135E-2</v>
      </c>
      <c r="M22">
        <f t="shared" si="8"/>
        <v>0.98790156809772711</v>
      </c>
      <c r="N22">
        <f t="shared" si="9"/>
        <v>0.99609166814709538</v>
      </c>
    </row>
    <row r="23" spans="2:14" x14ac:dyDescent="0.2">
      <c r="B23">
        <v>8</v>
      </c>
      <c r="C23">
        <v>17970</v>
      </c>
      <c r="D23">
        <v>0</v>
      </c>
      <c r="E23">
        <v>24</v>
      </c>
      <c r="F23">
        <f t="shared" si="2"/>
        <v>0.99866681479835573</v>
      </c>
      <c r="G23">
        <f t="shared" si="3"/>
        <v>1.3331852016442618E-3</v>
      </c>
      <c r="H23">
        <f t="shared" si="10"/>
        <v>0.25</v>
      </c>
      <c r="I23">
        <f t="shared" si="4"/>
        <v>0</v>
      </c>
      <c r="J23">
        <f t="shared" si="5"/>
        <v>1</v>
      </c>
      <c r="K23">
        <f t="shared" si="6"/>
        <v>1</v>
      </c>
      <c r="L23">
        <f t="shared" si="7"/>
        <v>1.7775802688590157E-3</v>
      </c>
      <c r="M23">
        <f t="shared" si="8"/>
        <v>1</v>
      </c>
      <c r="N23">
        <f t="shared" si="9"/>
        <v>0.99866622207402467</v>
      </c>
    </row>
    <row r="24" spans="2:14" x14ac:dyDescent="0.2">
      <c r="B24">
        <v>0</v>
      </c>
      <c r="C24">
        <v>17910</v>
      </c>
      <c r="D24">
        <v>27</v>
      </c>
      <c r="E24">
        <v>65</v>
      </c>
      <c r="F24">
        <f t="shared" si="2"/>
        <v>0.99488945672703033</v>
      </c>
      <c r="G24">
        <f t="shared" si="3"/>
        <v>5.1105432729696698E-3</v>
      </c>
      <c r="H24">
        <f t="shared" si="10"/>
        <v>0</v>
      </c>
      <c r="I24">
        <f t="shared" si="4"/>
        <v>1.5052684395383843E-3</v>
      </c>
      <c r="J24">
        <f t="shared" si="5"/>
        <v>0.99849473156046165</v>
      </c>
      <c r="K24">
        <f t="shared" si="6"/>
        <v>0</v>
      </c>
      <c r="L24">
        <f t="shared" si="7"/>
        <v>3.6107099211198754E-3</v>
      </c>
      <c r="M24">
        <f t="shared" si="8"/>
        <v>0.99849473156046165</v>
      </c>
      <c r="N24">
        <f t="shared" si="9"/>
        <v>0.9963838664812239</v>
      </c>
    </row>
    <row r="25" spans="2:14" x14ac:dyDescent="0.2">
      <c r="B25">
        <v>0</v>
      </c>
      <c r="C25">
        <v>17915</v>
      </c>
      <c r="D25">
        <v>32</v>
      </c>
      <c r="E25">
        <v>55</v>
      </c>
      <c r="F25">
        <f t="shared" si="2"/>
        <v>0.99516720364403954</v>
      </c>
      <c r="G25">
        <f t="shared" si="3"/>
        <v>4.8327963559604489E-3</v>
      </c>
      <c r="H25">
        <f t="shared" si="10"/>
        <v>0</v>
      </c>
      <c r="I25">
        <f t="shared" si="4"/>
        <v>1.7830278040898201E-3</v>
      </c>
      <c r="J25">
        <f t="shared" si="5"/>
        <v>0.99821697219591021</v>
      </c>
      <c r="K25">
        <f t="shared" si="6"/>
        <v>0</v>
      </c>
      <c r="L25">
        <f t="shared" si="7"/>
        <v>3.0552160871014332E-3</v>
      </c>
      <c r="M25">
        <f t="shared" si="8"/>
        <v>0.99821697219591021</v>
      </c>
      <c r="N25">
        <f t="shared" si="9"/>
        <v>0.99693934335002787</v>
      </c>
    </row>
    <row r="26" spans="2:14" x14ac:dyDescent="0.2">
      <c r="B26">
        <v>213</v>
      </c>
      <c r="C26">
        <v>17616</v>
      </c>
      <c r="D26">
        <v>74</v>
      </c>
      <c r="E26">
        <v>99</v>
      </c>
      <c r="F26">
        <f t="shared" si="2"/>
        <v>0.990389956671481</v>
      </c>
      <c r="G26">
        <f t="shared" si="3"/>
        <v>9.6100433285190526E-3</v>
      </c>
      <c r="H26">
        <f t="shared" si="10"/>
        <v>0.68269230769230771</v>
      </c>
      <c r="I26">
        <f t="shared" si="4"/>
        <v>4.1831543244771055E-3</v>
      </c>
      <c r="J26">
        <f t="shared" si="5"/>
        <v>0.99581684567552287</v>
      </c>
      <c r="K26">
        <f t="shared" si="6"/>
        <v>0.74216027874564461</v>
      </c>
      <c r="L26">
        <f t="shared" si="7"/>
        <v>1.7331407621375403E-2</v>
      </c>
      <c r="M26">
        <f t="shared" si="8"/>
        <v>0.99581684567552287</v>
      </c>
      <c r="N26">
        <f t="shared" si="9"/>
        <v>0.99441151566469099</v>
      </c>
    </row>
    <row r="27" spans="2:14" x14ac:dyDescent="0.2">
      <c r="B27">
        <v>187</v>
      </c>
      <c r="C27">
        <v>17667</v>
      </c>
      <c r="D27">
        <v>59</v>
      </c>
      <c r="E27">
        <v>89</v>
      </c>
      <c r="F27">
        <f t="shared" si="2"/>
        <v>0.99177869125652707</v>
      </c>
      <c r="G27">
        <f t="shared" si="3"/>
        <v>8.2213087434729482E-3</v>
      </c>
      <c r="H27">
        <f t="shared" si="10"/>
        <v>0.67753623188405798</v>
      </c>
      <c r="I27">
        <f t="shared" si="4"/>
        <v>3.328444093422092E-3</v>
      </c>
      <c r="J27">
        <f t="shared" si="5"/>
        <v>0.99667155590657786</v>
      </c>
      <c r="K27">
        <f t="shared" si="6"/>
        <v>0.76016260162601623</v>
      </c>
      <c r="L27">
        <f t="shared" si="7"/>
        <v>1.5331629818909009E-2</v>
      </c>
      <c r="M27">
        <f t="shared" si="8"/>
        <v>0.99667155590657786</v>
      </c>
      <c r="N27">
        <f t="shared" si="9"/>
        <v>0.99498760982203194</v>
      </c>
    </row>
    <row r="28" spans="2:14" x14ac:dyDescent="0.2">
      <c r="B28">
        <v>663</v>
      </c>
      <c r="C28">
        <v>17144</v>
      </c>
      <c r="D28">
        <v>131</v>
      </c>
      <c r="E28">
        <v>63</v>
      </c>
      <c r="F28">
        <f t="shared" si="2"/>
        <v>0.9892228209543914</v>
      </c>
      <c r="G28">
        <f t="shared" si="3"/>
        <v>1.0777179045608577E-2</v>
      </c>
      <c r="H28">
        <f t="shared" si="10"/>
        <v>0.91322314049586772</v>
      </c>
      <c r="I28">
        <f t="shared" si="4"/>
        <v>7.5832127351664258E-3</v>
      </c>
      <c r="J28">
        <f t="shared" si="5"/>
        <v>0.99241678726483362</v>
      </c>
      <c r="K28">
        <f t="shared" si="6"/>
        <v>0.83501259445843834</v>
      </c>
      <c r="L28">
        <f t="shared" si="7"/>
        <v>4.0331092717071276E-2</v>
      </c>
      <c r="M28">
        <f t="shared" si="8"/>
        <v>0.99241678726483362</v>
      </c>
      <c r="N28">
        <f t="shared" si="9"/>
        <v>0.99633869936653685</v>
      </c>
    </row>
    <row r="29" spans="2:14" x14ac:dyDescent="0.2">
      <c r="B29">
        <v>0</v>
      </c>
      <c r="C29">
        <v>17991</v>
      </c>
      <c r="D29">
        <v>0</v>
      </c>
      <c r="E29">
        <v>11</v>
      </c>
      <c r="F29">
        <f t="shared" si="2"/>
        <v>0.99938895678257966</v>
      </c>
      <c r="G29">
        <f t="shared" si="3"/>
        <v>6.1104321742028666E-4</v>
      </c>
      <c r="H29">
        <f t="shared" si="10"/>
        <v>0</v>
      </c>
      <c r="I29">
        <f t="shared" si="4"/>
        <v>0</v>
      </c>
      <c r="J29">
        <f t="shared" si="5"/>
        <v>1</v>
      </c>
      <c r="K29" t="e">
        <f t="shared" si="6"/>
        <v>#DIV/0!</v>
      </c>
      <c r="L29">
        <f t="shared" si="7"/>
        <v>6.1104321742028666E-4</v>
      </c>
      <c r="M29">
        <f t="shared" si="8"/>
        <v>1</v>
      </c>
      <c r="N29">
        <f t="shared" si="9"/>
        <v>0.99938895678257966</v>
      </c>
    </row>
    <row r="30" spans="2:14" x14ac:dyDescent="0.2">
      <c r="B30">
        <v>239</v>
      </c>
      <c r="C30">
        <v>17689</v>
      </c>
      <c r="D30">
        <v>49</v>
      </c>
      <c r="E30">
        <v>25</v>
      </c>
      <c r="F30">
        <f t="shared" si="2"/>
        <v>0.99588934562826348</v>
      </c>
      <c r="G30">
        <f t="shared" si="3"/>
        <v>4.1106543717364741E-3</v>
      </c>
      <c r="H30">
        <f t="shared" si="10"/>
        <v>0.90530303030303028</v>
      </c>
      <c r="I30">
        <f t="shared" si="4"/>
        <v>2.7624309392265192E-3</v>
      </c>
      <c r="J30">
        <f t="shared" si="5"/>
        <v>0.99723756906077343</v>
      </c>
      <c r="K30">
        <f t="shared" si="6"/>
        <v>0.82986111111111116</v>
      </c>
      <c r="L30">
        <f t="shared" si="7"/>
        <v>1.4665037218086879E-2</v>
      </c>
      <c r="M30">
        <f t="shared" si="8"/>
        <v>0.99723756906077343</v>
      </c>
      <c r="N30">
        <f t="shared" si="9"/>
        <v>0.99858868691430502</v>
      </c>
    </row>
    <row r="31" spans="2:14" x14ac:dyDescent="0.2">
      <c r="B31">
        <v>902</v>
      </c>
      <c r="C31">
        <v>16790</v>
      </c>
      <c r="D31">
        <v>165</v>
      </c>
      <c r="E31">
        <v>145</v>
      </c>
      <c r="F31">
        <f t="shared" si="2"/>
        <v>0.98277969114542829</v>
      </c>
      <c r="G31">
        <f t="shared" si="3"/>
        <v>1.7220308854571716E-2</v>
      </c>
      <c r="H31">
        <f t="shared" si="10"/>
        <v>0.86150907354345752</v>
      </c>
      <c r="I31">
        <f t="shared" si="4"/>
        <v>9.7316425833087576E-3</v>
      </c>
      <c r="J31">
        <f t="shared" si="5"/>
        <v>0.99026835741669128</v>
      </c>
      <c r="K31">
        <f t="shared" si="6"/>
        <v>0.84536082474226804</v>
      </c>
      <c r="L31">
        <f t="shared" si="7"/>
        <v>5.8160204421730921E-2</v>
      </c>
      <c r="M31">
        <f t="shared" si="8"/>
        <v>0.99026835741669128</v>
      </c>
      <c r="N31">
        <f t="shared" si="9"/>
        <v>0.99143785060525536</v>
      </c>
    </row>
    <row r="32" spans="2:14" x14ac:dyDescent="0.2">
      <c r="B32">
        <v>259</v>
      </c>
      <c r="C32">
        <v>17598</v>
      </c>
      <c r="D32">
        <v>129</v>
      </c>
      <c r="E32">
        <v>16</v>
      </c>
      <c r="F32">
        <f t="shared" si="2"/>
        <v>0.99194533940673257</v>
      </c>
      <c r="G32">
        <f t="shared" si="3"/>
        <v>8.0546605932674143E-3</v>
      </c>
      <c r="H32">
        <f t="shared" si="10"/>
        <v>0.94181818181818178</v>
      </c>
      <c r="I32">
        <f t="shared" si="4"/>
        <v>7.2770350313081742E-3</v>
      </c>
      <c r="J32">
        <f t="shared" si="5"/>
        <v>0.99272296496869183</v>
      </c>
      <c r="K32">
        <f t="shared" si="6"/>
        <v>0.66752577319587625</v>
      </c>
      <c r="L32">
        <f t="shared" si="7"/>
        <v>1.5276080435507166E-2</v>
      </c>
      <c r="M32">
        <f t="shared" si="8"/>
        <v>0.99272296496869183</v>
      </c>
      <c r="N32">
        <f t="shared" si="9"/>
        <v>0.99909163165663673</v>
      </c>
    </row>
    <row r="33" spans="1:14" x14ac:dyDescent="0.2">
      <c r="B33">
        <v>0</v>
      </c>
      <c r="C33">
        <v>17972</v>
      </c>
      <c r="D33">
        <v>0</v>
      </c>
      <c r="E33">
        <v>30</v>
      </c>
      <c r="F33">
        <f t="shared" si="2"/>
        <v>0.99833351849794472</v>
      </c>
      <c r="G33">
        <f t="shared" si="3"/>
        <v>1.6664815020553273E-3</v>
      </c>
      <c r="H33">
        <f t="shared" si="10"/>
        <v>0</v>
      </c>
      <c r="I33">
        <f t="shared" si="4"/>
        <v>0</v>
      </c>
      <c r="J33">
        <f t="shared" si="5"/>
        <v>1</v>
      </c>
      <c r="K33" t="e">
        <f t="shared" si="6"/>
        <v>#DIV/0!</v>
      </c>
      <c r="L33">
        <f t="shared" si="7"/>
        <v>1.6664815020553273E-3</v>
      </c>
      <c r="M33">
        <f t="shared" si="8"/>
        <v>1</v>
      </c>
      <c r="N33">
        <f t="shared" si="9"/>
        <v>0.99833351849794472</v>
      </c>
    </row>
    <row r="34" spans="1:14" x14ac:dyDescent="0.2">
      <c r="B34">
        <v>15</v>
      </c>
      <c r="C34">
        <v>17715</v>
      </c>
      <c r="D34">
        <v>221</v>
      </c>
      <c r="E34">
        <v>51</v>
      </c>
      <c r="F34">
        <f t="shared" si="2"/>
        <v>0.98489056771469841</v>
      </c>
      <c r="G34">
        <f t="shared" si="3"/>
        <v>1.5109432285301634E-2</v>
      </c>
      <c r="H34">
        <f t="shared" si="10"/>
        <v>0.22727272727272727</v>
      </c>
      <c r="I34">
        <f t="shared" si="4"/>
        <v>1.2321587867975022E-2</v>
      </c>
      <c r="J34">
        <f t="shared" si="5"/>
        <v>0.98767841213202501</v>
      </c>
      <c r="K34">
        <f t="shared" si="6"/>
        <v>6.3559322033898302E-2</v>
      </c>
      <c r="L34">
        <f t="shared" si="7"/>
        <v>3.6662593045217197E-3</v>
      </c>
      <c r="M34">
        <f t="shared" si="8"/>
        <v>0.98767841213202501</v>
      </c>
      <c r="N34">
        <f t="shared" si="9"/>
        <v>0.997129348193178</v>
      </c>
    </row>
    <row r="35" spans="1:14" x14ac:dyDescent="0.2">
      <c r="A35" t="s">
        <v>22</v>
      </c>
      <c r="B35">
        <f>AVERAGE(B16:B34)</f>
        <v>300.84210526315792</v>
      </c>
      <c r="C35">
        <f t="shared" ref="C35:E35" si="11">AVERAGE(C16:C34)</f>
        <v>17556.21052631579</v>
      </c>
      <c r="D35">
        <f t="shared" si="11"/>
        <v>95.368421052631575</v>
      </c>
      <c r="E35">
        <f t="shared" si="11"/>
        <v>49.473684210526315</v>
      </c>
      <c r="F35">
        <f>AVERAGE(F16:F34)</f>
        <v>0.99195402395665488</v>
      </c>
      <c r="G35">
        <f>AVERAGE(G16:G34)</f>
        <v>8.0459760433451016E-3</v>
      </c>
      <c r="H35">
        <f>AVERAGE(H16:H19,H21:H34)</f>
        <v>0.57494597771947542</v>
      </c>
      <c r="I35">
        <f>AVERAGE(I16:I34)</f>
        <v>5.4863092277011669E-3</v>
      </c>
      <c r="J35">
        <f>AVERAGE(J16:J34)</f>
        <v>0.9945136907722989</v>
      </c>
      <c r="K35">
        <f>AVERAGE(K16:K19,K21:K28,K30:K32,K34)</f>
        <v>0.6396339431571364</v>
      </c>
      <c r="L35">
        <f>AVERAGE(L16:L34)</f>
        <v>1.9460135828647605E-2</v>
      </c>
      <c r="M35">
        <f>AVERAGE(M16:M34)</f>
        <v>0.9945136907722989</v>
      </c>
      <c r="N35">
        <f>AVERAGE(N16:N34)</f>
        <v>0.99716561110040114</v>
      </c>
    </row>
    <row r="36" spans="1:14" x14ac:dyDescent="0.2">
      <c r="A36" t="s">
        <v>37</v>
      </c>
      <c r="B36">
        <f t="shared" ref="B36:G36" si="12">STDEV(B16:B34)/SQRT(18)</f>
        <v>86.872556832432934</v>
      </c>
      <c r="C36">
        <f t="shared" si="12"/>
        <v>107.90352283598463</v>
      </c>
      <c r="D36">
        <f t="shared" si="12"/>
        <v>21.396349424164903</v>
      </c>
      <c r="E36">
        <f t="shared" si="12"/>
        <v>8.2911407505101096</v>
      </c>
      <c r="F36">
        <f t="shared" si="12"/>
        <v>1.438194063797885E-3</v>
      </c>
      <c r="G36">
        <f t="shared" si="12"/>
        <v>1.4381940637978859E-3</v>
      </c>
      <c r="H36">
        <f>STDEV(H16:H19,H21:H34)/SQRT(17)</f>
        <v>9.4938501799642042E-2</v>
      </c>
      <c r="I36">
        <f>STDEV(I16:I34)/SQRT(18)</f>
        <v>1.2440089366722849E-3</v>
      </c>
      <c r="J36">
        <f>STDEV(J16:J34)/SQRT(18)</f>
        <v>1.2440089366722844E-3</v>
      </c>
      <c r="K36">
        <f>STDEV(K16:K19,K21:K28,K30:K32,K34)/SQRT(15)</f>
        <v>8.2764219671465578E-2</v>
      </c>
      <c r="L36">
        <f>STDEV(L16:L34)/SQRT(18)</f>
        <v>5.0545939011179672E-3</v>
      </c>
      <c r="M36">
        <f>STDEV(M16:M34)/SQRT(18)</f>
        <v>1.2440089366722844E-3</v>
      </c>
      <c r="N36">
        <f>STDEV(N16:N34)/SQRT(18)</f>
        <v>4.8400388236535867E-4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1654-C7F9-6D43-8F2E-C85BF52D19AB}">
  <dimension ref="A1:U36"/>
  <sheetViews>
    <sheetView workbookViewId="0">
      <selection activeCell="B29" sqref="B29"/>
    </sheetView>
  </sheetViews>
  <sheetFormatPr baseColWidth="10" defaultRowHeight="16" x14ac:dyDescent="0.2"/>
  <sheetData>
    <row r="1" spans="1:21" x14ac:dyDescent="0.2">
      <c r="A1" s="2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Q1" t="s">
        <v>38</v>
      </c>
    </row>
    <row r="2" spans="1:21" x14ac:dyDescent="0.2">
      <c r="A2" t="s">
        <v>13</v>
      </c>
      <c r="B2" t="s">
        <v>14</v>
      </c>
      <c r="C2" t="s">
        <v>15</v>
      </c>
      <c r="D2">
        <v>12</v>
      </c>
      <c r="E2">
        <v>17785</v>
      </c>
      <c r="F2">
        <v>4</v>
      </c>
      <c r="G2">
        <v>201</v>
      </c>
      <c r="H2">
        <v>0</v>
      </c>
      <c r="I2">
        <v>17614</v>
      </c>
      <c r="J2">
        <v>32</v>
      </c>
      <c r="K2">
        <v>356</v>
      </c>
      <c r="S2" t="s">
        <v>39</v>
      </c>
    </row>
    <row r="3" spans="1:21" x14ac:dyDescent="0.2">
      <c r="A3" s="3">
        <v>4.2</v>
      </c>
      <c r="B3" t="s">
        <v>14</v>
      </c>
      <c r="C3" t="s">
        <v>16</v>
      </c>
      <c r="D3">
        <v>700</v>
      </c>
      <c r="E3">
        <v>17097</v>
      </c>
      <c r="F3">
        <v>124</v>
      </c>
      <c r="G3">
        <v>81</v>
      </c>
      <c r="H3">
        <v>216</v>
      </c>
      <c r="I3">
        <v>17616</v>
      </c>
      <c r="J3">
        <v>71</v>
      </c>
      <c r="K3">
        <v>99</v>
      </c>
      <c r="Q3" t="s">
        <v>40</v>
      </c>
      <c r="S3" t="s">
        <v>41</v>
      </c>
      <c r="T3" t="s">
        <v>42</v>
      </c>
    </row>
    <row r="4" spans="1:21" x14ac:dyDescent="0.2">
      <c r="A4" s="3">
        <v>4.3</v>
      </c>
      <c r="B4" t="s">
        <v>14</v>
      </c>
      <c r="C4" t="s">
        <v>17</v>
      </c>
      <c r="D4">
        <v>176</v>
      </c>
      <c r="E4">
        <v>17698</v>
      </c>
      <c r="F4">
        <v>64</v>
      </c>
      <c r="G4">
        <v>64</v>
      </c>
      <c r="H4">
        <v>191</v>
      </c>
      <c r="I4">
        <v>17568</v>
      </c>
      <c r="J4">
        <v>55</v>
      </c>
      <c r="K4">
        <v>188</v>
      </c>
      <c r="R4" t="s">
        <v>41</v>
      </c>
      <c r="S4" s="2">
        <v>17445.11</v>
      </c>
      <c r="T4" s="2">
        <v>116.89</v>
      </c>
      <c r="U4">
        <f>SUM(S4:T4)</f>
        <v>17562</v>
      </c>
    </row>
    <row r="5" spans="1:21" x14ac:dyDescent="0.2">
      <c r="A5" s="3">
        <v>4.4000000000000004</v>
      </c>
      <c r="B5" t="s">
        <v>14</v>
      </c>
      <c r="C5" t="s">
        <v>17</v>
      </c>
      <c r="D5">
        <v>1147</v>
      </c>
      <c r="E5">
        <v>16480</v>
      </c>
      <c r="F5">
        <v>260</v>
      </c>
      <c r="G5">
        <v>114</v>
      </c>
      <c r="H5">
        <v>667</v>
      </c>
      <c r="I5">
        <v>17103</v>
      </c>
      <c r="J5">
        <v>127</v>
      </c>
      <c r="K5">
        <v>104</v>
      </c>
      <c r="R5" t="s">
        <v>42</v>
      </c>
      <c r="S5" s="2">
        <v>115.58</v>
      </c>
      <c r="T5" s="2">
        <v>324.32</v>
      </c>
      <c r="U5">
        <f>SUM(S5:T5)</f>
        <v>439.9</v>
      </c>
    </row>
    <row r="6" spans="1:21" x14ac:dyDescent="0.2">
      <c r="A6" s="3">
        <v>8.1</v>
      </c>
      <c r="B6" t="s">
        <v>18</v>
      </c>
      <c r="C6" t="s">
        <v>19</v>
      </c>
      <c r="D6">
        <v>0</v>
      </c>
      <c r="E6">
        <v>17948</v>
      </c>
      <c r="F6">
        <v>0</v>
      </c>
      <c r="G6">
        <v>54</v>
      </c>
      <c r="H6">
        <v>0</v>
      </c>
      <c r="I6">
        <v>17985</v>
      </c>
      <c r="J6">
        <v>0</v>
      </c>
      <c r="K6">
        <v>17</v>
      </c>
      <c r="S6">
        <f>SUM(S4:S5)</f>
        <v>17560.690000000002</v>
      </c>
      <c r="T6">
        <f>SUM(T4:T5)</f>
        <v>441.21</v>
      </c>
      <c r="U6">
        <f>SUM(S6:T6)</f>
        <v>18001.900000000001</v>
      </c>
    </row>
    <row r="7" spans="1:21" x14ac:dyDescent="0.2">
      <c r="A7" s="3">
        <v>8.1999999999999993</v>
      </c>
      <c r="B7" t="s">
        <v>18</v>
      </c>
      <c r="C7" t="s">
        <v>19</v>
      </c>
      <c r="D7">
        <v>381</v>
      </c>
      <c r="E7">
        <v>17333</v>
      </c>
      <c r="F7">
        <v>172</v>
      </c>
      <c r="G7">
        <v>116</v>
      </c>
      <c r="H7">
        <v>256</v>
      </c>
      <c r="I7">
        <v>17651</v>
      </c>
      <c r="J7">
        <v>32</v>
      </c>
      <c r="K7">
        <v>63</v>
      </c>
      <c r="R7" t="s">
        <v>28</v>
      </c>
      <c r="S7">
        <f>(T5+S4)/(SUM(S4:T5))</f>
        <v>0.98708636310611653</v>
      </c>
    </row>
    <row r="8" spans="1:21" x14ac:dyDescent="0.2">
      <c r="A8" s="3">
        <v>8.3000000000000007</v>
      </c>
      <c r="B8" t="s">
        <v>18</v>
      </c>
      <c r="C8" t="s">
        <v>20</v>
      </c>
      <c r="D8">
        <v>963</v>
      </c>
      <c r="E8">
        <v>16772</v>
      </c>
      <c r="F8">
        <v>152</v>
      </c>
      <c r="G8">
        <v>115</v>
      </c>
      <c r="H8">
        <v>934</v>
      </c>
      <c r="I8">
        <v>16686</v>
      </c>
      <c r="J8">
        <v>133</v>
      </c>
      <c r="K8">
        <v>249</v>
      </c>
      <c r="R8" t="s">
        <v>29</v>
      </c>
      <c r="S8">
        <f>(S5+T4)/SUM(S4:T5)</f>
        <v>1.2913636893883423E-2</v>
      </c>
    </row>
    <row r="9" spans="1:21" x14ac:dyDescent="0.2">
      <c r="A9" s="5">
        <v>8.4</v>
      </c>
      <c r="B9" s="4" t="s">
        <v>18</v>
      </c>
      <c r="C9" s="4" t="s">
        <v>20</v>
      </c>
      <c r="D9">
        <v>229</v>
      </c>
      <c r="E9">
        <v>17105</v>
      </c>
      <c r="F9">
        <v>642</v>
      </c>
      <c r="G9">
        <v>26</v>
      </c>
      <c r="H9">
        <v>263</v>
      </c>
      <c r="I9">
        <v>17594</v>
      </c>
      <c r="J9">
        <v>125</v>
      </c>
      <c r="K9">
        <v>20</v>
      </c>
      <c r="R9" t="s">
        <v>30</v>
      </c>
      <c r="S9">
        <f>T5/U5</f>
        <v>0.73725846783359861</v>
      </c>
    </row>
    <row r="10" spans="1:21" x14ac:dyDescent="0.2">
      <c r="A10" s="3">
        <v>8.1</v>
      </c>
      <c r="B10" t="s">
        <v>18</v>
      </c>
      <c r="C10" t="s">
        <v>21</v>
      </c>
      <c r="D10">
        <v>8</v>
      </c>
      <c r="E10">
        <v>17900</v>
      </c>
      <c r="F10">
        <v>0</v>
      </c>
      <c r="G10">
        <v>94</v>
      </c>
      <c r="H10">
        <v>0</v>
      </c>
      <c r="I10">
        <v>17924</v>
      </c>
      <c r="J10">
        <v>0</v>
      </c>
      <c r="K10">
        <v>78</v>
      </c>
      <c r="R10" t="s">
        <v>31</v>
      </c>
      <c r="S10">
        <f>T4/U4</f>
        <v>6.6558478533196679E-3</v>
      </c>
    </row>
    <row r="11" spans="1:21" x14ac:dyDescent="0.2">
      <c r="A11" s="3">
        <v>4.0999999999999996</v>
      </c>
      <c r="B11" t="s">
        <v>14</v>
      </c>
      <c r="C11" t="s">
        <v>21</v>
      </c>
      <c r="D11">
        <v>0</v>
      </c>
      <c r="E11">
        <v>17723</v>
      </c>
      <c r="F11">
        <v>27</v>
      </c>
      <c r="G11">
        <v>252</v>
      </c>
      <c r="H11">
        <v>31</v>
      </c>
      <c r="I11">
        <v>17660</v>
      </c>
      <c r="J11">
        <v>205</v>
      </c>
      <c r="K11">
        <v>106</v>
      </c>
      <c r="R11" t="s">
        <v>32</v>
      </c>
      <c r="S11">
        <f>S4/U4</f>
        <v>0.99334415214668037</v>
      </c>
    </row>
    <row r="12" spans="1:21" x14ac:dyDescent="0.2">
      <c r="C12" t="s">
        <v>22</v>
      </c>
      <c r="D12">
        <f>AVERAGE(D2:D11)</f>
        <v>361.6</v>
      </c>
      <c r="E12">
        <f t="shared" ref="E12:K12" si="0">AVERAGE(E2:E11)</f>
        <v>17384.099999999999</v>
      </c>
      <c r="F12">
        <f t="shared" si="0"/>
        <v>144.5</v>
      </c>
      <c r="G12">
        <f t="shared" si="0"/>
        <v>111.7</v>
      </c>
      <c r="H12">
        <f t="shared" si="0"/>
        <v>255.8</v>
      </c>
      <c r="I12">
        <f t="shared" si="0"/>
        <v>17540.099999999999</v>
      </c>
      <c r="J12">
        <f t="shared" si="0"/>
        <v>78</v>
      </c>
      <c r="K12">
        <f t="shared" si="0"/>
        <v>128</v>
      </c>
      <c r="R12" t="s">
        <v>33</v>
      </c>
      <c r="S12">
        <f>T5/T6</f>
        <v>0.73506946805376128</v>
      </c>
    </row>
    <row r="13" spans="1:21" x14ac:dyDescent="0.2">
      <c r="R13" t="s">
        <v>34</v>
      </c>
      <c r="S13">
        <f>U5/U6</f>
        <v>2.4436309500663816E-2</v>
      </c>
    </row>
    <row r="14" spans="1:21" x14ac:dyDescent="0.2">
      <c r="B14" s="1" t="s">
        <v>24</v>
      </c>
      <c r="C14" s="1" t="s">
        <v>25</v>
      </c>
      <c r="D14" s="1" t="s">
        <v>26</v>
      </c>
      <c r="E14" s="1" t="s">
        <v>27</v>
      </c>
      <c r="F14" s="2" t="s">
        <v>28</v>
      </c>
      <c r="G14" s="2" t="s">
        <v>29</v>
      </c>
      <c r="H14" s="2" t="s">
        <v>30</v>
      </c>
      <c r="I14" s="2" t="s">
        <v>31</v>
      </c>
      <c r="J14" s="2" t="s">
        <v>32</v>
      </c>
      <c r="K14" s="2" t="s">
        <v>33</v>
      </c>
      <c r="L14" s="2" t="s">
        <v>34</v>
      </c>
      <c r="M14" s="2" t="s">
        <v>35</v>
      </c>
      <c r="N14" s="2" t="s">
        <v>36</v>
      </c>
      <c r="R14" t="s">
        <v>35</v>
      </c>
      <c r="S14">
        <f>S4/(S4+T4)</f>
        <v>0.99334415214668037</v>
      </c>
    </row>
    <row r="15" spans="1:21" x14ac:dyDescent="0.2">
      <c r="B15">
        <v>12</v>
      </c>
      <c r="C15">
        <v>17785</v>
      </c>
      <c r="D15">
        <v>4</v>
      </c>
      <c r="E15">
        <v>201</v>
      </c>
      <c r="F15">
        <f>(B15+C15)/(SUM(B15:E15))</f>
        <v>0.9886123764026219</v>
      </c>
      <c r="G15">
        <f>(D15+E15)/(SUM(B15:E15))</f>
        <v>1.1387623597378068E-2</v>
      </c>
      <c r="H15">
        <f>B15/(B15+E15)</f>
        <v>5.6338028169014086E-2</v>
      </c>
      <c r="I15">
        <f>D15/(C15+D15)</f>
        <v>2.2485805835066613E-4</v>
      </c>
      <c r="J15">
        <f>C15/(C15+D15)</f>
        <v>0.99977514194164929</v>
      </c>
      <c r="K15">
        <f>B15/(B15+D15)</f>
        <v>0.75</v>
      </c>
      <c r="L15">
        <f>(B15+E15)/(SUM(B15:E15))</f>
        <v>1.1832018664592823E-2</v>
      </c>
      <c r="M15">
        <f>C15/(C15+D15)</f>
        <v>0.99977514194164929</v>
      </c>
      <c r="N15">
        <f>C15/(E15+C15)</f>
        <v>0.98882464138774606</v>
      </c>
      <c r="R15" t="s">
        <v>36</v>
      </c>
      <c r="S15">
        <f>S4/(S4+S5)</f>
        <v>0.99341825406632644</v>
      </c>
    </row>
    <row r="16" spans="1:21" x14ac:dyDescent="0.2">
      <c r="B16">
        <v>700</v>
      </c>
      <c r="C16">
        <v>17097</v>
      </c>
      <c r="D16">
        <v>124</v>
      </c>
      <c r="E16">
        <v>81</v>
      </c>
      <c r="F16">
        <f t="shared" ref="F16:F34" si="1">(B16+C16)/(SUM(B16:E16))</f>
        <v>0.9886123764026219</v>
      </c>
      <c r="G16">
        <f t="shared" ref="G16:G34" si="2">(D16+E16)/(SUM(B16:E16))</f>
        <v>1.1387623597378068E-2</v>
      </c>
      <c r="H16">
        <f t="shared" ref="H16:H34" si="3">B16/(B16+E16)</f>
        <v>0.89628681177976954</v>
      </c>
      <c r="I16">
        <f t="shared" ref="I16:I34" si="4">D16/(C16+D16)</f>
        <v>7.2005110040067356E-3</v>
      </c>
      <c r="J16">
        <f t="shared" ref="J16:J34" si="5">C16/(C16+D16)</f>
        <v>0.99279948899599324</v>
      </c>
      <c r="K16">
        <f t="shared" ref="K16:K34" si="6">B16/(B16+D16)</f>
        <v>0.84951456310679607</v>
      </c>
      <c r="L16">
        <f t="shared" ref="L16:L34" si="7">(B16+E16)/(SUM(B16:E16))</f>
        <v>4.3384068436840353E-2</v>
      </c>
      <c r="M16">
        <f t="shared" ref="M16:M34" si="8">C16/(C16+D16)</f>
        <v>0.99279948899599324</v>
      </c>
      <c r="N16">
        <f t="shared" ref="N16:N34" si="9">C16/(E16+C16)</f>
        <v>0.99528466643381064</v>
      </c>
    </row>
    <row r="17" spans="2:14" x14ac:dyDescent="0.2">
      <c r="B17">
        <v>176</v>
      </c>
      <c r="C17">
        <v>17698</v>
      </c>
      <c r="D17">
        <v>64</v>
      </c>
      <c r="E17">
        <v>64</v>
      </c>
      <c r="F17">
        <f t="shared" si="1"/>
        <v>0.99288967892456392</v>
      </c>
      <c r="G17">
        <f t="shared" si="2"/>
        <v>7.110321075436063E-3</v>
      </c>
      <c r="H17">
        <f t="shared" si="3"/>
        <v>0.73333333333333328</v>
      </c>
      <c r="I17">
        <f t="shared" si="4"/>
        <v>3.6031978380812973E-3</v>
      </c>
      <c r="J17">
        <f t="shared" si="5"/>
        <v>0.99639680216191873</v>
      </c>
      <c r="K17">
        <f t="shared" si="6"/>
        <v>0.73333333333333328</v>
      </c>
      <c r="L17">
        <f t="shared" si="7"/>
        <v>1.3331852016442618E-2</v>
      </c>
      <c r="M17">
        <f t="shared" si="8"/>
        <v>0.99639680216191873</v>
      </c>
      <c r="N17">
        <f t="shared" si="9"/>
        <v>0.99639680216191873</v>
      </c>
    </row>
    <row r="18" spans="2:14" x14ac:dyDescent="0.2">
      <c r="B18">
        <v>1147</v>
      </c>
      <c r="C18">
        <v>16480</v>
      </c>
      <c r="D18">
        <v>260</v>
      </c>
      <c r="E18">
        <v>114</v>
      </c>
      <c r="F18">
        <f t="shared" si="1"/>
        <v>0.97922337647908453</v>
      </c>
      <c r="G18">
        <f t="shared" si="2"/>
        <v>2.0776623520915506E-2</v>
      </c>
      <c r="H18">
        <f t="shared" si="3"/>
        <v>0.90959555908009515</v>
      </c>
      <c r="I18">
        <f t="shared" si="4"/>
        <v>1.5531660692951015E-2</v>
      </c>
      <c r="J18">
        <f t="shared" si="5"/>
        <v>0.98446833930704902</v>
      </c>
      <c r="K18">
        <f t="shared" si="6"/>
        <v>0.81520966595593458</v>
      </c>
      <c r="L18">
        <f t="shared" si="7"/>
        <v>7.0051663796455749E-2</v>
      </c>
      <c r="M18">
        <f t="shared" si="8"/>
        <v>0.98446833930704902</v>
      </c>
      <c r="N18">
        <f t="shared" si="9"/>
        <v>0.99313004700494156</v>
      </c>
    </row>
    <row r="19" spans="2:14" x14ac:dyDescent="0.2">
      <c r="B19">
        <v>0</v>
      </c>
      <c r="C19">
        <v>17948</v>
      </c>
      <c r="D19">
        <v>0</v>
      </c>
      <c r="E19">
        <v>54</v>
      </c>
      <c r="F19">
        <f t="shared" si="1"/>
        <v>0.99700033329630044</v>
      </c>
      <c r="G19">
        <f t="shared" si="2"/>
        <v>2.9996667036995888E-3</v>
      </c>
      <c r="H19">
        <f t="shared" si="3"/>
        <v>0</v>
      </c>
      <c r="I19">
        <f t="shared" si="4"/>
        <v>0</v>
      </c>
      <c r="J19">
        <f t="shared" si="5"/>
        <v>1</v>
      </c>
      <c r="K19" t="e">
        <f t="shared" si="6"/>
        <v>#DIV/0!</v>
      </c>
      <c r="L19">
        <f t="shared" si="7"/>
        <v>2.9996667036995888E-3</v>
      </c>
      <c r="M19">
        <f t="shared" si="8"/>
        <v>1</v>
      </c>
      <c r="N19">
        <f t="shared" si="9"/>
        <v>0.99700033329630044</v>
      </c>
    </row>
    <row r="20" spans="2:14" x14ac:dyDescent="0.2">
      <c r="B20">
        <v>381</v>
      </c>
      <c r="C20">
        <v>17333</v>
      </c>
      <c r="D20">
        <v>172</v>
      </c>
      <c r="E20">
        <v>116</v>
      </c>
      <c r="F20">
        <f t="shared" si="1"/>
        <v>0.98400177758026885</v>
      </c>
      <c r="G20">
        <f t="shared" si="2"/>
        <v>1.5998222419731142E-2</v>
      </c>
      <c r="H20">
        <f t="shared" si="3"/>
        <v>0.7665995975855131</v>
      </c>
      <c r="I20">
        <f t="shared" si="4"/>
        <v>9.8257640674093115E-3</v>
      </c>
      <c r="J20">
        <f t="shared" si="5"/>
        <v>0.99017423593259069</v>
      </c>
      <c r="K20">
        <f t="shared" si="6"/>
        <v>0.68896925858951175</v>
      </c>
      <c r="L20">
        <f t="shared" si="7"/>
        <v>2.7608043550716586E-2</v>
      </c>
      <c r="M20">
        <f t="shared" si="8"/>
        <v>0.99017423593259069</v>
      </c>
      <c r="N20">
        <f t="shared" si="9"/>
        <v>0.99335205455900055</v>
      </c>
    </row>
    <row r="21" spans="2:14" x14ac:dyDescent="0.2">
      <c r="B21">
        <v>963</v>
      </c>
      <c r="C21">
        <v>16772</v>
      </c>
      <c r="D21">
        <v>152</v>
      </c>
      <c r="E21">
        <v>115</v>
      </c>
      <c r="F21">
        <f t="shared" si="1"/>
        <v>0.98516831463170762</v>
      </c>
      <c r="G21">
        <f t="shared" si="2"/>
        <v>1.4831685368292411E-2</v>
      </c>
      <c r="H21">
        <f t="shared" si="3"/>
        <v>0.89332096474953615</v>
      </c>
      <c r="I21">
        <f t="shared" si="4"/>
        <v>8.981328291184117E-3</v>
      </c>
      <c r="J21">
        <f t="shared" si="5"/>
        <v>0.99101867170881586</v>
      </c>
      <c r="K21">
        <f t="shared" si="6"/>
        <v>0.86367713004484303</v>
      </c>
      <c r="L21">
        <f t="shared" si="7"/>
        <v>5.9882235307188093E-2</v>
      </c>
      <c r="M21">
        <f t="shared" si="8"/>
        <v>0.99101867170881586</v>
      </c>
      <c r="N21">
        <f t="shared" si="9"/>
        <v>0.99319002783206012</v>
      </c>
    </row>
    <row r="22" spans="2:14" x14ac:dyDescent="0.2">
      <c r="B22">
        <v>229</v>
      </c>
      <c r="C22">
        <v>17105</v>
      </c>
      <c r="D22">
        <v>642</v>
      </c>
      <c r="E22">
        <v>26</v>
      </c>
      <c r="F22">
        <f t="shared" si="1"/>
        <v>0.96289301188756804</v>
      </c>
      <c r="G22">
        <f t="shared" si="2"/>
        <v>3.7106988112431953E-2</v>
      </c>
      <c r="H22">
        <f t="shared" si="3"/>
        <v>0.89803921568627454</v>
      </c>
      <c r="I22">
        <f t="shared" si="4"/>
        <v>3.6175128190680118E-2</v>
      </c>
      <c r="J22">
        <f t="shared" si="5"/>
        <v>0.96382487180931986</v>
      </c>
      <c r="K22">
        <f t="shared" si="6"/>
        <v>0.26291618828932262</v>
      </c>
      <c r="L22">
        <f t="shared" si="7"/>
        <v>1.4165092767470281E-2</v>
      </c>
      <c r="M22">
        <f t="shared" si="8"/>
        <v>0.96382487180931986</v>
      </c>
      <c r="N22">
        <f t="shared" si="9"/>
        <v>0.99848228357947577</v>
      </c>
    </row>
    <row r="23" spans="2:14" x14ac:dyDescent="0.2">
      <c r="B23">
        <v>8</v>
      </c>
      <c r="C23">
        <v>17900</v>
      </c>
      <c r="D23">
        <v>0</v>
      </c>
      <c r="E23">
        <v>94</v>
      </c>
      <c r="F23">
        <f t="shared" si="1"/>
        <v>0.99477835796022662</v>
      </c>
      <c r="G23">
        <f t="shared" si="2"/>
        <v>5.2216420397733585E-3</v>
      </c>
      <c r="H23">
        <f t="shared" si="3"/>
        <v>7.8431372549019607E-2</v>
      </c>
      <c r="I23">
        <f t="shared" si="4"/>
        <v>0</v>
      </c>
      <c r="J23">
        <f t="shared" si="5"/>
        <v>1</v>
      </c>
      <c r="K23">
        <f t="shared" si="6"/>
        <v>1</v>
      </c>
      <c r="L23">
        <f t="shared" si="7"/>
        <v>5.6660371069881124E-3</v>
      </c>
      <c r="M23">
        <f t="shared" si="8"/>
        <v>1</v>
      </c>
      <c r="N23">
        <f t="shared" si="9"/>
        <v>0.99477603645659662</v>
      </c>
    </row>
    <row r="24" spans="2:14" x14ac:dyDescent="0.2">
      <c r="B24">
        <v>0</v>
      </c>
      <c r="C24">
        <v>17723</v>
      </c>
      <c r="D24">
        <v>27</v>
      </c>
      <c r="E24">
        <v>252</v>
      </c>
      <c r="F24">
        <f t="shared" si="1"/>
        <v>0.98450172203088548</v>
      </c>
      <c r="G24">
        <f t="shared" si="2"/>
        <v>1.5498277969114543E-2</v>
      </c>
      <c r="H24">
        <f t="shared" si="3"/>
        <v>0</v>
      </c>
      <c r="I24">
        <f t="shared" si="4"/>
        <v>1.5211267605633803E-3</v>
      </c>
      <c r="J24">
        <f t="shared" si="5"/>
        <v>0.99847887323943663</v>
      </c>
      <c r="K24">
        <f t="shared" si="6"/>
        <v>0</v>
      </c>
      <c r="L24">
        <f t="shared" si="7"/>
        <v>1.3998444617264749E-2</v>
      </c>
      <c r="M24">
        <f t="shared" si="8"/>
        <v>0.99847887323943663</v>
      </c>
      <c r="N24">
        <f t="shared" si="9"/>
        <v>0.98598052851182194</v>
      </c>
    </row>
    <row r="25" spans="2:14" x14ac:dyDescent="0.2">
      <c r="B25">
        <v>0</v>
      </c>
      <c r="C25">
        <v>17614</v>
      </c>
      <c r="D25">
        <v>32</v>
      </c>
      <c r="E25">
        <v>356</v>
      </c>
      <c r="F25">
        <f t="shared" si="1"/>
        <v>0.97844683924008446</v>
      </c>
      <c r="G25">
        <f t="shared" si="2"/>
        <v>2.1553160759915566E-2</v>
      </c>
      <c r="H25">
        <f t="shared" si="3"/>
        <v>0</v>
      </c>
      <c r="I25">
        <f t="shared" si="4"/>
        <v>1.813442139861725E-3</v>
      </c>
      <c r="J25">
        <f t="shared" si="5"/>
        <v>0.99818655786013832</v>
      </c>
      <c r="K25">
        <f t="shared" si="6"/>
        <v>0</v>
      </c>
      <c r="L25">
        <f t="shared" si="7"/>
        <v>1.9775580491056551E-2</v>
      </c>
      <c r="M25">
        <f t="shared" si="8"/>
        <v>0.99818655786013832</v>
      </c>
      <c r="N25">
        <f t="shared" si="9"/>
        <v>0.98018920422927103</v>
      </c>
    </row>
    <row r="26" spans="2:14" x14ac:dyDescent="0.2">
      <c r="B26">
        <v>216</v>
      </c>
      <c r="C26">
        <v>17616</v>
      </c>
      <c r="D26">
        <v>71</v>
      </c>
      <c r="E26">
        <v>99</v>
      </c>
      <c r="F26">
        <f t="shared" si="1"/>
        <v>0.9905566048216865</v>
      </c>
      <c r="G26">
        <f t="shared" si="2"/>
        <v>9.4433951783135205E-3</v>
      </c>
      <c r="H26">
        <f t="shared" si="3"/>
        <v>0.68571428571428572</v>
      </c>
      <c r="I26">
        <f t="shared" si="4"/>
        <v>4.0142477525866452E-3</v>
      </c>
      <c r="J26">
        <f t="shared" si="5"/>
        <v>0.99598575224741337</v>
      </c>
      <c r="K26">
        <f t="shared" si="6"/>
        <v>0.7526132404181185</v>
      </c>
      <c r="L26">
        <f t="shared" si="7"/>
        <v>1.7498055771580937E-2</v>
      </c>
      <c r="M26">
        <f t="shared" si="8"/>
        <v>0.99598575224741337</v>
      </c>
      <c r="N26">
        <f t="shared" si="9"/>
        <v>0.99441151566469099</v>
      </c>
    </row>
    <row r="27" spans="2:14" x14ac:dyDescent="0.2">
      <c r="B27">
        <v>191</v>
      </c>
      <c r="C27">
        <v>17568</v>
      </c>
      <c r="D27">
        <v>55</v>
      </c>
      <c r="E27">
        <v>188</v>
      </c>
      <c r="F27">
        <f t="shared" si="1"/>
        <v>0.98650149983335189</v>
      </c>
      <c r="G27">
        <f t="shared" si="2"/>
        <v>1.349850016664815E-2</v>
      </c>
      <c r="H27">
        <f t="shared" si="3"/>
        <v>0.50395778364116095</v>
      </c>
      <c r="I27">
        <f t="shared" si="4"/>
        <v>3.1209215230097033E-3</v>
      </c>
      <c r="J27">
        <f t="shared" si="5"/>
        <v>0.99687907847699031</v>
      </c>
      <c r="K27">
        <f t="shared" si="6"/>
        <v>0.77642276422764223</v>
      </c>
      <c r="L27">
        <f t="shared" si="7"/>
        <v>2.1053216309298968E-2</v>
      </c>
      <c r="M27">
        <f t="shared" si="8"/>
        <v>0.99687907847699031</v>
      </c>
      <c r="N27">
        <f t="shared" si="9"/>
        <v>0.98941202973642717</v>
      </c>
    </row>
    <row r="28" spans="2:14" x14ac:dyDescent="0.2">
      <c r="B28">
        <v>667</v>
      </c>
      <c r="C28">
        <v>17103</v>
      </c>
      <c r="D28">
        <v>127</v>
      </c>
      <c r="E28">
        <v>104</v>
      </c>
      <c r="F28">
        <f t="shared" si="1"/>
        <v>0.98716737959002276</v>
      </c>
      <c r="G28">
        <f t="shared" si="2"/>
        <v>1.2832620409977223E-2</v>
      </c>
      <c r="H28">
        <f t="shared" si="3"/>
        <v>0.86511024643320367</v>
      </c>
      <c r="I28">
        <f t="shared" si="4"/>
        <v>7.3708647707486944E-3</v>
      </c>
      <c r="J28">
        <f t="shared" si="5"/>
        <v>0.99262913522925134</v>
      </c>
      <c r="K28">
        <f t="shared" si="6"/>
        <v>0.84005037783375314</v>
      </c>
      <c r="L28">
        <f t="shared" si="7"/>
        <v>4.2830953835898009E-2</v>
      </c>
      <c r="M28">
        <f t="shared" si="8"/>
        <v>0.99262913522925134</v>
      </c>
      <c r="N28">
        <f t="shared" si="9"/>
        <v>0.99395594816063226</v>
      </c>
    </row>
    <row r="29" spans="2:14" x14ac:dyDescent="0.2">
      <c r="B29">
        <v>0</v>
      </c>
      <c r="C29">
        <v>17985</v>
      </c>
      <c r="D29">
        <v>0</v>
      </c>
      <c r="E29">
        <v>17</v>
      </c>
      <c r="F29">
        <f t="shared" si="1"/>
        <v>0.99905566048216865</v>
      </c>
      <c r="G29">
        <f t="shared" si="2"/>
        <v>9.4433951783135211E-4</v>
      </c>
      <c r="H29">
        <f t="shared" si="3"/>
        <v>0</v>
      </c>
      <c r="I29">
        <f t="shared" si="4"/>
        <v>0</v>
      </c>
      <c r="J29">
        <f t="shared" si="5"/>
        <v>1</v>
      </c>
      <c r="K29" t="e">
        <f t="shared" si="6"/>
        <v>#DIV/0!</v>
      </c>
      <c r="L29">
        <f t="shared" si="7"/>
        <v>9.4433951783135211E-4</v>
      </c>
      <c r="M29">
        <f t="shared" si="8"/>
        <v>1</v>
      </c>
      <c r="N29">
        <f t="shared" si="9"/>
        <v>0.99905566048216865</v>
      </c>
    </row>
    <row r="30" spans="2:14" x14ac:dyDescent="0.2">
      <c r="B30">
        <v>256</v>
      </c>
      <c r="C30">
        <v>17651</v>
      </c>
      <c r="D30">
        <v>32</v>
      </c>
      <c r="E30">
        <v>63</v>
      </c>
      <c r="F30">
        <f t="shared" si="1"/>
        <v>0.99472280857682482</v>
      </c>
      <c r="G30">
        <f t="shared" si="2"/>
        <v>5.2771914231752029E-3</v>
      </c>
      <c r="H30">
        <f t="shared" si="3"/>
        <v>0.80250783699059558</v>
      </c>
      <c r="I30">
        <f t="shared" si="4"/>
        <v>1.8096476842164792E-3</v>
      </c>
      <c r="J30">
        <f t="shared" si="5"/>
        <v>0.99819035231578357</v>
      </c>
      <c r="K30">
        <f t="shared" si="6"/>
        <v>0.88888888888888884</v>
      </c>
      <c r="L30">
        <f t="shared" si="7"/>
        <v>1.7720253305188314E-2</v>
      </c>
      <c r="M30">
        <f t="shared" si="8"/>
        <v>0.99819035231578357</v>
      </c>
      <c r="N30">
        <f t="shared" si="9"/>
        <v>0.99644349102404872</v>
      </c>
    </row>
    <row r="31" spans="2:14" x14ac:dyDescent="0.2">
      <c r="B31">
        <v>934</v>
      </c>
      <c r="C31">
        <v>16686</v>
      </c>
      <c r="D31">
        <v>133</v>
      </c>
      <c r="E31">
        <v>249</v>
      </c>
      <c r="F31">
        <f t="shared" si="1"/>
        <v>0.97878013554049548</v>
      </c>
      <c r="G31">
        <f t="shared" si="2"/>
        <v>2.1219864459504498E-2</v>
      </c>
      <c r="H31">
        <f t="shared" si="3"/>
        <v>0.78951817413355874</v>
      </c>
      <c r="I31">
        <f t="shared" si="4"/>
        <v>7.90772340805042E-3</v>
      </c>
      <c r="J31">
        <f t="shared" si="5"/>
        <v>0.99209227659194954</v>
      </c>
      <c r="K31">
        <f t="shared" si="6"/>
        <v>0.87535145267104031</v>
      </c>
      <c r="L31">
        <f t="shared" si="7"/>
        <v>6.5714920564381732E-2</v>
      </c>
      <c r="M31">
        <f t="shared" si="8"/>
        <v>0.99209227659194954</v>
      </c>
      <c r="N31">
        <f t="shared" si="9"/>
        <v>0.98529672276350755</v>
      </c>
    </row>
    <row r="32" spans="2:14" x14ac:dyDescent="0.2">
      <c r="B32">
        <v>263</v>
      </c>
      <c r="C32">
        <v>17594</v>
      </c>
      <c r="D32">
        <v>125</v>
      </c>
      <c r="E32">
        <v>20</v>
      </c>
      <c r="F32">
        <f t="shared" si="1"/>
        <v>0.99194533940673257</v>
      </c>
      <c r="G32">
        <f t="shared" si="2"/>
        <v>8.0546605932674143E-3</v>
      </c>
      <c r="H32">
        <f t="shared" si="3"/>
        <v>0.92932862190812726</v>
      </c>
      <c r="I32">
        <f t="shared" si="4"/>
        <v>7.0545741859021393E-3</v>
      </c>
      <c r="J32">
        <f t="shared" si="5"/>
        <v>0.99294542581409784</v>
      </c>
      <c r="K32">
        <f t="shared" si="6"/>
        <v>0.67783505154639179</v>
      </c>
      <c r="L32">
        <f t="shared" si="7"/>
        <v>1.5720475502721921E-2</v>
      </c>
      <c r="M32">
        <f t="shared" si="8"/>
        <v>0.99294542581409784</v>
      </c>
      <c r="N32">
        <f t="shared" si="9"/>
        <v>0.99886453957079591</v>
      </c>
    </row>
    <row r="33" spans="1:14" x14ac:dyDescent="0.2">
      <c r="B33">
        <v>0</v>
      </c>
      <c r="C33">
        <v>17924</v>
      </c>
      <c r="D33">
        <v>0</v>
      </c>
      <c r="E33">
        <v>78</v>
      </c>
      <c r="F33">
        <f t="shared" si="1"/>
        <v>0.99566714809465617</v>
      </c>
      <c r="G33">
        <f t="shared" si="2"/>
        <v>4.3328519053438506E-3</v>
      </c>
      <c r="H33">
        <f t="shared" si="3"/>
        <v>0</v>
      </c>
      <c r="I33">
        <f t="shared" si="4"/>
        <v>0</v>
      </c>
      <c r="J33">
        <f t="shared" si="5"/>
        <v>1</v>
      </c>
      <c r="K33" t="e">
        <f t="shared" si="6"/>
        <v>#DIV/0!</v>
      </c>
      <c r="L33">
        <f t="shared" si="7"/>
        <v>4.3328519053438506E-3</v>
      </c>
      <c r="M33">
        <f t="shared" si="8"/>
        <v>1</v>
      </c>
      <c r="N33">
        <f t="shared" si="9"/>
        <v>0.99566714809465617</v>
      </c>
    </row>
    <row r="34" spans="1:14" x14ac:dyDescent="0.2">
      <c r="B34">
        <v>31</v>
      </c>
      <c r="C34">
        <v>17660</v>
      </c>
      <c r="D34">
        <v>205</v>
      </c>
      <c r="E34">
        <v>106</v>
      </c>
      <c r="F34">
        <f t="shared" si="1"/>
        <v>0.98272414176202649</v>
      </c>
      <c r="G34">
        <f t="shared" si="2"/>
        <v>1.7275858237973559E-2</v>
      </c>
      <c r="H34">
        <f t="shared" si="3"/>
        <v>0.22627737226277372</v>
      </c>
      <c r="I34">
        <f t="shared" si="4"/>
        <v>1.1474951021550517E-2</v>
      </c>
      <c r="J34">
        <f t="shared" si="5"/>
        <v>0.98852504897844951</v>
      </c>
      <c r="K34">
        <f t="shared" si="6"/>
        <v>0.13135593220338984</v>
      </c>
      <c r="L34">
        <f t="shared" si="7"/>
        <v>7.6102655260526612E-3</v>
      </c>
      <c r="M34">
        <f t="shared" si="8"/>
        <v>0.98852504897844951</v>
      </c>
      <c r="N34">
        <f t="shared" si="9"/>
        <v>0.99403354722503656</v>
      </c>
    </row>
    <row r="35" spans="1:14" x14ac:dyDescent="0.2">
      <c r="A35" t="s">
        <v>22</v>
      </c>
      <c r="B35">
        <f>AVERAGE(B16:B34)</f>
        <v>324.31578947368422</v>
      </c>
      <c r="C35">
        <f t="shared" ref="C35:E35" si="10">AVERAGE(C16:C34)</f>
        <v>17445.105263157893</v>
      </c>
      <c r="D35">
        <f t="shared" si="10"/>
        <v>116.89473684210526</v>
      </c>
      <c r="E35">
        <f t="shared" si="10"/>
        <v>115.57894736842105</v>
      </c>
      <c r="F35">
        <f>AVERAGE(F16:F34)</f>
        <v>0.98708613192322492</v>
      </c>
      <c r="G35">
        <f>AVERAGE(G16:G34)</f>
        <v>1.2913868076774896E-2</v>
      </c>
      <c r="H35">
        <f>AVERAGE(H16:H19,H21:H34)</f>
        <v>0.51174564323676297</v>
      </c>
      <c r="I35">
        <f>AVERAGE(I16:I34)</f>
        <v>6.7055310174106457E-3</v>
      </c>
      <c r="J35">
        <f>AVERAGE(J16:J34)</f>
        <v>0.99329446898258933</v>
      </c>
      <c r="K35">
        <f>AVERAGE(K15:K18,K20:K28,K30:K32,K34)</f>
        <v>0.64153752041817447</v>
      </c>
      <c r="L35">
        <f>AVERAGE(L16:L34)</f>
        <v>2.443621142275897E-2</v>
      </c>
      <c r="M35">
        <f>AVERAGE(M16:M34)</f>
        <v>0.99329446898258933</v>
      </c>
      <c r="N35">
        <f>AVERAGE(N16:N34)</f>
        <v>0.99341697825195607</v>
      </c>
    </row>
    <row r="36" spans="1:14" x14ac:dyDescent="0.2">
      <c r="A36" t="s">
        <v>37</v>
      </c>
      <c r="B36">
        <f t="shared" ref="B36:G36" si="11">STDEV(B16:B34)/SQRT(18)</f>
        <v>87.827589686108752</v>
      </c>
      <c r="C36">
        <f t="shared" si="11"/>
        <v>105.8855629283198</v>
      </c>
      <c r="D36">
        <f t="shared" si="11"/>
        <v>34.898963048095844</v>
      </c>
      <c r="E36">
        <f t="shared" si="11"/>
        <v>20.722343727596364</v>
      </c>
      <c r="F36">
        <f t="shared" si="11"/>
        <v>2.0293779076002577E-3</v>
      </c>
      <c r="G36">
        <f t="shared" si="11"/>
        <v>2.0293779076002564E-3</v>
      </c>
      <c r="H36">
        <f>STDEV(H16:H19,H21:H34)/SQRT(17)</f>
        <v>9.7014597527307331E-2</v>
      </c>
      <c r="I36">
        <f>STDEV(I16:I34)/SQRT(18)</f>
        <v>1.9803266275349391E-3</v>
      </c>
      <c r="J36">
        <f>STDEV(J16:J34)/SQRT(18)</f>
        <v>1.9803266275349408E-3</v>
      </c>
      <c r="K36">
        <f>STDEV(K15:K18,K20:K28,K30:K32,K34)/SQRT(15)</f>
        <v>8.385470273502843E-2</v>
      </c>
      <c r="L36">
        <f>STDEV(L16:L34)/SQRT(18)</f>
        <v>5.0734307561690487E-3</v>
      </c>
      <c r="M36">
        <f>STDEV(M16:M34)/SQRT(18)</f>
        <v>1.9803266275349408E-3</v>
      </c>
      <c r="N36">
        <f>STDEV(N16:N34)/SQRT(18)</f>
        <v>1.1685921407253357E-3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2DA0-5F18-894E-BDBF-693797712327}">
  <dimension ref="A1:V22"/>
  <sheetViews>
    <sheetView tabSelected="1" topLeftCell="A2" workbookViewId="0">
      <selection activeCell="D24" sqref="D24"/>
    </sheetView>
  </sheetViews>
  <sheetFormatPr baseColWidth="10" defaultRowHeight="16" x14ac:dyDescent="0.2"/>
  <sheetData>
    <row r="1" spans="1:22" x14ac:dyDescent="0.2">
      <c r="A1" t="s">
        <v>43</v>
      </c>
      <c r="N1" t="s">
        <v>44</v>
      </c>
    </row>
    <row r="2" spans="1:22" x14ac:dyDescent="0.2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H2" t="s">
        <v>39</v>
      </c>
      <c r="I2" t="s">
        <v>51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U2" t="s">
        <v>39</v>
      </c>
      <c r="V2" t="s">
        <v>51</v>
      </c>
    </row>
    <row r="3" spans="1:22" x14ac:dyDescent="0.2">
      <c r="A3">
        <v>4.0999999999999996</v>
      </c>
      <c r="B3" t="s">
        <v>14</v>
      </c>
      <c r="C3">
        <v>0.53333299999999995</v>
      </c>
      <c r="D3">
        <v>1.06667</v>
      </c>
      <c r="E3">
        <v>1.06667</v>
      </c>
      <c r="F3">
        <v>1.8333299999999999</v>
      </c>
      <c r="H3">
        <v>0.53333299999999995</v>
      </c>
      <c r="I3">
        <v>1.06667</v>
      </c>
      <c r="N3">
        <v>4.0999999999999996</v>
      </c>
      <c r="O3" t="s">
        <v>14</v>
      </c>
      <c r="P3">
        <v>0.53333299999999995</v>
      </c>
      <c r="Q3">
        <v>1.06667</v>
      </c>
      <c r="R3">
        <v>7.09999</v>
      </c>
      <c r="S3">
        <v>11.8667</v>
      </c>
      <c r="U3">
        <v>0.53333299999999995</v>
      </c>
      <c r="V3">
        <v>7.09999</v>
      </c>
    </row>
    <row r="4" spans="1:22" x14ac:dyDescent="0.2">
      <c r="A4">
        <v>4.0999999999999996</v>
      </c>
      <c r="B4" t="s">
        <v>14</v>
      </c>
      <c r="C4">
        <v>0.89999899999999999</v>
      </c>
      <c r="D4">
        <v>7.8666600000000004</v>
      </c>
      <c r="E4">
        <v>2.1666599999999998</v>
      </c>
      <c r="F4">
        <v>2.2000000000000002</v>
      </c>
      <c r="H4">
        <v>0.89999899999999999</v>
      </c>
      <c r="I4">
        <v>2.1666599999999998</v>
      </c>
      <c r="N4">
        <v>4.0999999999999996</v>
      </c>
      <c r="O4" t="s">
        <v>14</v>
      </c>
      <c r="P4">
        <v>0.89999899999999999</v>
      </c>
      <c r="Q4">
        <v>7.8666600000000004</v>
      </c>
      <c r="R4">
        <v>8.3999900000000007</v>
      </c>
      <c r="S4">
        <v>4.5666599999999997</v>
      </c>
      <c r="U4">
        <v>0.89999899999999999</v>
      </c>
      <c r="V4">
        <v>8.3999900000000007</v>
      </c>
    </row>
    <row r="5" spans="1:22" x14ac:dyDescent="0.2">
      <c r="A5">
        <v>4.2</v>
      </c>
      <c r="B5" t="s">
        <v>14</v>
      </c>
      <c r="C5">
        <v>27.4666</v>
      </c>
      <c r="D5">
        <v>9.5666499999999992</v>
      </c>
      <c r="E5">
        <v>24.166599999999999</v>
      </c>
      <c r="F5">
        <v>10.4</v>
      </c>
      <c r="H5">
        <v>27.4666</v>
      </c>
      <c r="I5">
        <v>24.166599999999999</v>
      </c>
      <c r="N5">
        <v>4.2</v>
      </c>
      <c r="O5" t="s">
        <v>14</v>
      </c>
      <c r="P5">
        <v>27.4666</v>
      </c>
      <c r="Q5">
        <v>9.5666499999999992</v>
      </c>
      <c r="R5">
        <v>26.033300000000001</v>
      </c>
      <c r="S5">
        <v>10.5</v>
      </c>
      <c r="U5">
        <v>27.4666</v>
      </c>
      <c r="V5">
        <v>26.033300000000001</v>
      </c>
    </row>
    <row r="6" spans="1:22" x14ac:dyDescent="0.2">
      <c r="A6">
        <v>4.3</v>
      </c>
      <c r="B6" t="s">
        <v>14</v>
      </c>
      <c r="C6">
        <v>7.9999900000000004</v>
      </c>
      <c r="D6">
        <v>8.1999899999999997</v>
      </c>
      <c r="E6">
        <v>6.7666599999999999</v>
      </c>
      <c r="F6">
        <v>9.1999899999999997</v>
      </c>
      <c r="H6">
        <v>7.9999900000000004</v>
      </c>
      <c r="I6">
        <v>6.7666599999999999</v>
      </c>
      <c r="N6">
        <v>4.3</v>
      </c>
      <c r="O6" t="s">
        <v>14</v>
      </c>
      <c r="P6">
        <v>7.9999900000000004</v>
      </c>
      <c r="Q6">
        <v>8.1999899999999997</v>
      </c>
      <c r="R6">
        <v>7.9999900000000004</v>
      </c>
      <c r="S6">
        <v>12.6333</v>
      </c>
      <c r="U6">
        <v>7.9999900000000004</v>
      </c>
      <c r="V6">
        <v>7.9999900000000004</v>
      </c>
    </row>
    <row r="7" spans="1:22" x14ac:dyDescent="0.2">
      <c r="A7">
        <v>4.4000000000000004</v>
      </c>
      <c r="B7" t="s">
        <v>14</v>
      </c>
      <c r="C7">
        <v>46.9</v>
      </c>
      <c r="D7">
        <v>26.4666</v>
      </c>
      <c r="E7">
        <v>39.366599999999998</v>
      </c>
      <c r="F7">
        <v>24.2</v>
      </c>
      <c r="H7">
        <v>46.9</v>
      </c>
      <c r="I7">
        <v>39.366599999999998</v>
      </c>
      <c r="N7">
        <v>4.4000000000000004</v>
      </c>
      <c r="O7" t="s">
        <v>14</v>
      </c>
      <c r="P7">
        <v>46.9</v>
      </c>
      <c r="Q7">
        <v>26.4666</v>
      </c>
      <c r="R7">
        <v>42.033299999999997</v>
      </c>
      <c r="S7">
        <v>25.7</v>
      </c>
      <c r="U7">
        <v>46.9</v>
      </c>
      <c r="V7">
        <v>42.033299999999997</v>
      </c>
    </row>
    <row r="8" spans="1:22" x14ac:dyDescent="0.2">
      <c r="A8">
        <v>8.1</v>
      </c>
      <c r="B8" t="s">
        <v>18</v>
      </c>
      <c r="C8">
        <v>0</v>
      </c>
      <c r="D8">
        <v>0</v>
      </c>
      <c r="E8">
        <v>0</v>
      </c>
      <c r="F8">
        <v>0.36666700000000002</v>
      </c>
      <c r="H8">
        <v>0</v>
      </c>
      <c r="I8">
        <v>0</v>
      </c>
      <c r="N8">
        <v>8.1</v>
      </c>
      <c r="O8" t="s">
        <v>18</v>
      </c>
      <c r="P8">
        <v>0</v>
      </c>
      <c r="Q8">
        <v>0</v>
      </c>
      <c r="R8">
        <v>1.8</v>
      </c>
      <c r="S8">
        <v>0.566666</v>
      </c>
      <c r="U8">
        <v>0</v>
      </c>
      <c r="V8">
        <v>1.8</v>
      </c>
    </row>
    <row r="9" spans="1:22" x14ac:dyDescent="0.2">
      <c r="A9">
        <v>8.1</v>
      </c>
      <c r="B9" t="s">
        <v>18</v>
      </c>
      <c r="C9">
        <v>0.26666699999999999</v>
      </c>
      <c r="D9">
        <v>0</v>
      </c>
      <c r="E9">
        <v>1.06667</v>
      </c>
      <c r="F9">
        <v>1</v>
      </c>
      <c r="H9">
        <v>0.26666699999999999</v>
      </c>
      <c r="I9">
        <v>1.06667</v>
      </c>
      <c r="N9">
        <v>8.1</v>
      </c>
      <c r="O9" t="s">
        <v>18</v>
      </c>
      <c r="P9">
        <v>0.26666699999999999</v>
      </c>
      <c r="Q9">
        <v>0</v>
      </c>
      <c r="R9">
        <v>3.4</v>
      </c>
      <c r="S9">
        <v>2.6</v>
      </c>
      <c r="U9">
        <v>0.26666699999999999</v>
      </c>
      <c r="V9">
        <v>3.4</v>
      </c>
    </row>
    <row r="10" spans="1:22" x14ac:dyDescent="0.2">
      <c r="A10">
        <v>8.1999999999999993</v>
      </c>
      <c r="B10" t="s">
        <v>18</v>
      </c>
      <c r="C10">
        <v>18.433299999999999</v>
      </c>
      <c r="D10">
        <v>9.59999</v>
      </c>
      <c r="E10">
        <v>12.7</v>
      </c>
      <c r="F10">
        <v>8.7999899999999993</v>
      </c>
      <c r="H10">
        <v>18.433299999999999</v>
      </c>
      <c r="I10">
        <v>12.7</v>
      </c>
      <c r="N10">
        <v>8.1999999999999993</v>
      </c>
      <c r="O10" t="s">
        <v>18</v>
      </c>
      <c r="P10">
        <v>18.433299999999999</v>
      </c>
      <c r="Q10">
        <v>9.59999</v>
      </c>
      <c r="R10">
        <v>16.566600000000001</v>
      </c>
      <c r="S10">
        <v>10.6333</v>
      </c>
      <c r="U10">
        <v>18.433299999999999</v>
      </c>
      <c r="V10">
        <v>16.566600000000001</v>
      </c>
    </row>
    <row r="11" spans="1:22" x14ac:dyDescent="0.2">
      <c r="A11">
        <v>8.3000000000000007</v>
      </c>
      <c r="B11" t="s">
        <v>18</v>
      </c>
      <c r="C11">
        <v>37.166600000000003</v>
      </c>
      <c r="D11">
        <v>35.566600000000001</v>
      </c>
      <c r="E11">
        <v>32.5</v>
      </c>
      <c r="F11">
        <v>34.9</v>
      </c>
      <c r="H11">
        <v>37.166600000000003</v>
      </c>
      <c r="I11">
        <v>32.5</v>
      </c>
      <c r="N11">
        <v>8.3000000000000007</v>
      </c>
      <c r="O11" t="s">
        <v>18</v>
      </c>
      <c r="P11">
        <v>37.166600000000003</v>
      </c>
      <c r="Q11">
        <v>35.566600000000001</v>
      </c>
      <c r="R11">
        <v>35.933300000000003</v>
      </c>
      <c r="S11">
        <v>39.433300000000003</v>
      </c>
      <c r="U11">
        <v>37.166600000000003</v>
      </c>
      <c r="V11">
        <v>35.933300000000003</v>
      </c>
    </row>
    <row r="12" spans="1:22" x14ac:dyDescent="0.2">
      <c r="A12">
        <v>8.4</v>
      </c>
      <c r="B12" t="s">
        <v>18</v>
      </c>
      <c r="C12">
        <v>29.033300000000001</v>
      </c>
      <c r="D12">
        <v>12.933299999999999</v>
      </c>
      <c r="E12">
        <v>8.3666599999999995</v>
      </c>
      <c r="F12">
        <v>9.1666600000000003</v>
      </c>
      <c r="H12" s="4">
        <v>29.033300000000001</v>
      </c>
      <c r="I12" s="4">
        <v>8.3666599999999995</v>
      </c>
      <c r="J12" t="s">
        <v>52</v>
      </c>
      <c r="N12">
        <v>8.4</v>
      </c>
      <c r="O12" t="s">
        <v>18</v>
      </c>
      <c r="P12">
        <v>29.033300000000001</v>
      </c>
      <c r="Q12">
        <v>12.933299999999999</v>
      </c>
      <c r="R12">
        <v>8.4999900000000004</v>
      </c>
      <c r="S12">
        <v>9.4333200000000001</v>
      </c>
      <c r="U12" s="4">
        <v>29.033300000000001</v>
      </c>
      <c r="V12" s="4">
        <v>8.4999900000000004</v>
      </c>
    </row>
    <row r="13" spans="1:22" x14ac:dyDescent="0.2">
      <c r="H13">
        <v>1.06667</v>
      </c>
      <c r="I13">
        <v>1.8333299999999999</v>
      </c>
      <c r="U13">
        <v>1.06667</v>
      </c>
      <c r="V13">
        <v>11.8667</v>
      </c>
    </row>
    <row r="14" spans="1:22" x14ac:dyDescent="0.2">
      <c r="H14">
        <v>7.8666600000000004</v>
      </c>
      <c r="I14">
        <v>2.2000000000000002</v>
      </c>
      <c r="U14">
        <v>7.8666600000000004</v>
      </c>
      <c r="V14">
        <v>4.5666599999999997</v>
      </c>
    </row>
    <row r="15" spans="1:22" x14ac:dyDescent="0.2">
      <c r="H15">
        <v>9.5666499999999992</v>
      </c>
      <c r="I15">
        <v>10.4</v>
      </c>
      <c r="U15">
        <v>9.5666499999999992</v>
      </c>
      <c r="V15">
        <v>10.5</v>
      </c>
    </row>
    <row r="16" spans="1:22" x14ac:dyDescent="0.2">
      <c r="H16">
        <v>8.1999899999999997</v>
      </c>
      <c r="I16">
        <v>9.1999899999999997</v>
      </c>
      <c r="U16">
        <v>8.1999899999999997</v>
      </c>
      <c r="V16">
        <v>12.6333</v>
      </c>
    </row>
    <row r="17" spans="8:22" x14ac:dyDescent="0.2">
      <c r="H17">
        <v>26.4666</v>
      </c>
      <c r="I17">
        <v>24.2</v>
      </c>
      <c r="U17">
        <v>26.4666</v>
      </c>
      <c r="V17">
        <v>25.7</v>
      </c>
    </row>
    <row r="18" spans="8:22" x14ac:dyDescent="0.2">
      <c r="H18">
        <v>0</v>
      </c>
      <c r="I18">
        <v>0.36666700000000002</v>
      </c>
      <c r="U18">
        <v>0</v>
      </c>
      <c r="V18">
        <v>0.566666</v>
      </c>
    </row>
    <row r="19" spans="8:22" x14ac:dyDescent="0.2">
      <c r="H19">
        <v>0</v>
      </c>
      <c r="I19">
        <v>1</v>
      </c>
      <c r="U19">
        <v>0</v>
      </c>
      <c r="V19">
        <v>2.6</v>
      </c>
    </row>
    <row r="20" spans="8:22" x14ac:dyDescent="0.2">
      <c r="H20">
        <v>9.59999</v>
      </c>
      <c r="I20">
        <v>8.7999899999999993</v>
      </c>
      <c r="U20">
        <v>9.59999</v>
      </c>
      <c r="V20">
        <v>10.6333</v>
      </c>
    </row>
    <row r="21" spans="8:22" x14ac:dyDescent="0.2">
      <c r="H21">
        <v>35.566600000000001</v>
      </c>
      <c r="I21">
        <v>34.9</v>
      </c>
      <c r="U21">
        <v>35.566600000000001</v>
      </c>
      <c r="V21">
        <v>39.433300000000003</v>
      </c>
    </row>
    <row r="22" spans="8:22" x14ac:dyDescent="0.2">
      <c r="H22">
        <v>12.933299999999999</v>
      </c>
      <c r="I22">
        <v>9.1666600000000003</v>
      </c>
      <c r="U22">
        <v>12.933299999999999</v>
      </c>
      <c r="V22">
        <v>9.4333200000000001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CapTouch 2.0</vt:lpstr>
      <vt:lpstr>CapTouch 2.0 Scorer 2</vt:lpstr>
      <vt:lpstr>Manual scoring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2020-11-11T17:48:20Z</dcterms:created>
  <dcterms:modified xsi:type="dcterms:W3CDTF">2020-11-11T17:53:36Z</dcterms:modified>
</cp:coreProperties>
</file>